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Peter\SoCo\SoCoCAA Transit\2022 Transit\Trip data\"/>
    </mc:Choice>
  </mc:AlternateContent>
  <bookViews>
    <workbookView xWindow="0" yWindow="0" windowWidth="17145" windowHeight="9210" activeTab="2"/>
  </bookViews>
  <sheets>
    <sheet name="2021" sheetId="1" r:id="rId1"/>
    <sheet name="2020" sheetId="2" r:id="rId2"/>
    <sheet name="Multi-yea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6" i="3"/>
  <c r="H7" i="3"/>
  <c r="H8" i="3"/>
  <c r="H9" i="3"/>
  <c r="H10" i="3"/>
  <c r="H4" i="3"/>
  <c r="E10" i="3" l="1"/>
  <c r="B10" i="3"/>
  <c r="N17" i="2"/>
  <c r="B9" i="3"/>
  <c r="A6" i="3" l="1"/>
  <c r="A7" i="3" s="1"/>
  <c r="A8" i="3" s="1"/>
  <c r="A9" i="3" s="1"/>
  <c r="A10" i="3" s="1"/>
  <c r="A11" i="3" s="1"/>
  <c r="A5" i="3"/>
  <c r="E39" i="2" l="1"/>
  <c r="E38" i="2"/>
  <c r="E37" i="2"/>
  <c r="E36" i="2"/>
  <c r="E35" i="2"/>
  <c r="E34" i="2"/>
  <c r="E33" i="2"/>
  <c r="E32" i="2"/>
  <c r="E31" i="2"/>
  <c r="E30" i="2"/>
  <c r="E29" i="2"/>
  <c r="E28" i="2"/>
  <c r="A28" i="2"/>
  <c r="L24" i="2"/>
  <c r="L22" i="2"/>
  <c r="N21" i="2"/>
  <c r="D19" i="2"/>
  <c r="B19" i="2"/>
  <c r="N18" i="2"/>
  <c r="M17" i="2"/>
  <c r="M18" i="2" s="1"/>
  <c r="L17" i="2"/>
  <c r="L18" i="2" s="1"/>
  <c r="I17" i="2"/>
  <c r="I18" i="2" s="1"/>
  <c r="H17" i="2"/>
  <c r="H18" i="2" s="1"/>
  <c r="G17" i="2"/>
  <c r="G18" i="2" s="1"/>
  <c r="F17" i="2"/>
  <c r="D17" i="2"/>
  <c r="D21" i="2" s="1"/>
  <c r="N22" i="2" s="1"/>
  <c r="C17" i="2"/>
  <c r="C18" i="2" s="1"/>
  <c r="C39" i="2" s="1"/>
  <c r="B17" i="2"/>
  <c r="B21" i="2" s="1"/>
  <c r="A6" i="2"/>
  <c r="A29" i="2" s="1"/>
  <c r="C21" i="2" l="1"/>
  <c r="B18" i="2"/>
  <c r="B39" i="2" s="1"/>
  <c r="I39" i="2"/>
  <c r="I35" i="2"/>
  <c r="I31" i="2"/>
  <c r="I29" i="2"/>
  <c r="I38" i="2"/>
  <c r="I34" i="2"/>
  <c r="I30" i="2"/>
  <c r="I33" i="2"/>
  <c r="I37" i="2"/>
  <c r="I36" i="2"/>
  <c r="I32" i="2"/>
  <c r="I28" i="2"/>
  <c r="B22" i="2"/>
  <c r="L19" i="2" s="1"/>
  <c r="D18" i="2"/>
  <c r="D39" i="2" s="1"/>
  <c r="H33" i="2"/>
  <c r="H29" i="2"/>
  <c r="H34" i="2"/>
  <c r="H39" i="2"/>
  <c r="H38" i="2"/>
  <c r="H32" i="2"/>
  <c r="H35" i="2"/>
  <c r="H30" i="2"/>
  <c r="H36" i="2"/>
  <c r="H28" i="2"/>
  <c r="H37" i="2"/>
  <c r="H31" i="2"/>
  <c r="G39" i="2"/>
  <c r="G38" i="2"/>
  <c r="G37" i="2"/>
  <c r="G36" i="2"/>
  <c r="G35" i="2"/>
  <c r="G34" i="2"/>
  <c r="G33" i="2"/>
  <c r="G32" i="2"/>
  <c r="G31" i="2"/>
  <c r="G30" i="2"/>
  <c r="G29" i="2"/>
  <c r="G28" i="2"/>
  <c r="A7" i="2"/>
  <c r="C28" i="2"/>
  <c r="C29" i="2"/>
  <c r="C30" i="2"/>
  <c r="C31" i="2"/>
  <c r="C32" i="2"/>
  <c r="C33" i="2"/>
  <c r="C34" i="2"/>
  <c r="C35" i="2"/>
  <c r="C36" i="2"/>
  <c r="C37" i="2"/>
  <c r="C38" i="2"/>
  <c r="B28" i="2" l="1"/>
  <c r="B35" i="2"/>
  <c r="B34" i="2"/>
  <c r="B36" i="2"/>
  <c r="B33" i="2"/>
  <c r="B32" i="2"/>
  <c r="D36" i="2"/>
  <c r="D29" i="2"/>
  <c r="D38" i="2"/>
  <c r="D37" i="2"/>
  <c r="D28" i="2"/>
  <c r="D35" i="2"/>
  <c r="D34" i="2"/>
  <c r="D30" i="2"/>
  <c r="B31" i="2"/>
  <c r="B38" i="2"/>
  <c r="B30" i="2"/>
  <c r="B37" i="2"/>
  <c r="B29" i="2"/>
  <c r="D33" i="2"/>
  <c r="D32" i="2"/>
  <c r="D31" i="2"/>
  <c r="A8" i="2"/>
  <c r="A30" i="2"/>
  <c r="A9" i="2" l="1"/>
  <c r="A31" i="2"/>
  <c r="A10" i="2" l="1"/>
  <c r="A32" i="2"/>
  <c r="A11" i="2" l="1"/>
  <c r="A33" i="2"/>
  <c r="A12" i="2" l="1"/>
  <c r="A34" i="2"/>
  <c r="A13" i="2" l="1"/>
  <c r="A35" i="2"/>
  <c r="A14" i="2" l="1"/>
  <c r="A36" i="2"/>
  <c r="A37" i="2" l="1"/>
  <c r="A15" i="2"/>
  <c r="A16" i="2" l="1"/>
  <c r="A39" i="2" s="1"/>
  <c r="A38" i="2"/>
  <c r="N22" i="1" l="1"/>
  <c r="N21" i="1"/>
  <c r="L24" i="1" l="1"/>
  <c r="L22" i="1"/>
  <c r="L19" i="1"/>
  <c r="N18" i="1"/>
  <c r="N17" i="1"/>
  <c r="B22" i="1"/>
  <c r="E29" i="1"/>
  <c r="E30" i="1"/>
  <c r="E31" i="1"/>
  <c r="E32" i="1"/>
  <c r="E33" i="1"/>
  <c r="E34" i="1"/>
  <c r="E35" i="1"/>
  <c r="E36" i="1"/>
  <c r="E37" i="1"/>
  <c r="E38" i="1"/>
  <c r="E39" i="1"/>
  <c r="E28" i="1"/>
  <c r="C21" i="1"/>
  <c r="D21" i="1"/>
  <c r="B21" i="1"/>
  <c r="F17" i="1"/>
  <c r="D19" i="1"/>
  <c r="B19" i="1"/>
  <c r="I29" i="1" l="1"/>
  <c r="I30" i="1"/>
  <c r="I31" i="1"/>
  <c r="I32" i="1"/>
  <c r="I33" i="1"/>
  <c r="I34" i="1"/>
  <c r="I35" i="1"/>
  <c r="I36" i="1"/>
  <c r="I37" i="1"/>
  <c r="I38" i="1"/>
  <c r="I39" i="1"/>
  <c r="I28" i="1"/>
  <c r="H29" i="1"/>
  <c r="H30" i="1"/>
  <c r="H31" i="1"/>
  <c r="H32" i="1"/>
  <c r="H33" i="1"/>
  <c r="H34" i="1"/>
  <c r="H35" i="1"/>
  <c r="H36" i="1"/>
  <c r="H37" i="1"/>
  <c r="H38" i="1"/>
  <c r="H39" i="1"/>
  <c r="H28" i="1"/>
  <c r="G29" i="1"/>
  <c r="G30" i="1"/>
  <c r="G31" i="1"/>
  <c r="G32" i="1"/>
  <c r="G33" i="1"/>
  <c r="G34" i="1"/>
  <c r="G35" i="1"/>
  <c r="G36" i="1"/>
  <c r="G37" i="1"/>
  <c r="G38" i="1"/>
  <c r="G39" i="1"/>
  <c r="G28" i="1"/>
  <c r="D29" i="1"/>
  <c r="D30" i="1"/>
  <c r="D31" i="1"/>
  <c r="D32" i="1"/>
  <c r="D33" i="1"/>
  <c r="D34" i="1"/>
  <c r="D35" i="1"/>
  <c r="D36" i="1"/>
  <c r="D37" i="1"/>
  <c r="D38" i="1"/>
  <c r="D39" i="1"/>
  <c r="D28" i="1"/>
  <c r="C35" i="1"/>
  <c r="C36" i="1"/>
  <c r="C37" i="1"/>
  <c r="C38" i="1"/>
  <c r="C39" i="1"/>
  <c r="C34" i="1"/>
  <c r="C29" i="1"/>
  <c r="C30" i="1"/>
  <c r="C31" i="1"/>
  <c r="C32" i="1"/>
  <c r="C33" i="1"/>
  <c r="C28" i="1"/>
  <c r="B29" i="1"/>
  <c r="B30" i="1"/>
  <c r="B31" i="1"/>
  <c r="B32" i="1"/>
  <c r="B33" i="1"/>
  <c r="B34" i="1"/>
  <c r="B35" i="1"/>
  <c r="B36" i="1"/>
  <c r="B37" i="1"/>
  <c r="B38" i="1"/>
  <c r="B39" i="1"/>
  <c r="B28" i="1"/>
  <c r="M18" i="1"/>
  <c r="L18" i="1"/>
  <c r="I18" i="1"/>
  <c r="H18" i="1"/>
  <c r="G18" i="1"/>
  <c r="D18" i="1"/>
  <c r="C18" i="1"/>
  <c r="B18" i="1"/>
  <c r="M17" i="1"/>
  <c r="L17" i="1"/>
  <c r="I17" i="1"/>
  <c r="H17" i="1"/>
  <c r="G17" i="1"/>
  <c r="D17" i="1"/>
  <c r="C17" i="1"/>
  <c r="B17" i="1"/>
  <c r="A29" i="1"/>
  <c r="A30" i="1"/>
  <c r="A31" i="1"/>
  <c r="A32" i="1"/>
  <c r="A33" i="1"/>
  <c r="A34" i="1"/>
  <c r="A35" i="1"/>
  <c r="A36" i="1"/>
  <c r="A37" i="1"/>
  <c r="A38" i="1"/>
  <c r="A39" i="1"/>
  <c r="A28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6" i="1"/>
</calcChain>
</file>

<file path=xl/comments1.xml><?xml version="1.0" encoding="utf-8"?>
<comments xmlns="http://schemas.openxmlformats.org/spreadsheetml/2006/main">
  <authors>
    <author>Tregillus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Why here and not other months?</t>
        </r>
      </text>
    </comment>
  </commentList>
</comments>
</file>

<file path=xl/sharedStrings.xml><?xml version="1.0" encoding="utf-8"?>
<sst xmlns="http://schemas.openxmlformats.org/spreadsheetml/2006/main" count="75" uniqueCount="28">
  <si>
    <t>DAR</t>
  </si>
  <si>
    <t>Ignacio</t>
  </si>
  <si>
    <t>miles</t>
  </si>
  <si>
    <t>hours</t>
  </si>
  <si>
    <t>trips</t>
  </si>
  <si>
    <t>WC</t>
  </si>
  <si>
    <t>Av rider/day</t>
  </si>
  <si>
    <t>Senior riders</t>
  </si>
  <si>
    <t>Total riders</t>
  </si>
  <si>
    <t>Ign</t>
  </si>
  <si>
    <t>BayfDAR</t>
  </si>
  <si>
    <t>Bayfield DAR</t>
  </si>
  <si>
    <t>average</t>
  </si>
  <si>
    <t xml:space="preserve">diff from </t>
  </si>
  <si>
    <t>miles/trip</t>
  </si>
  <si>
    <t>Fixed Route</t>
  </si>
  <si>
    <t>miles on 61 X 4.84</t>
  </si>
  <si>
    <t>I-B</t>
  </si>
  <si>
    <t>times per month</t>
  </si>
  <si>
    <t>mos</t>
  </si>
  <si>
    <t>miles/month</t>
  </si>
  <si>
    <t>total DAR trips 2021</t>
  </si>
  <si>
    <t>TOTAL</t>
  </si>
  <si>
    <t>Bayfield</t>
  </si>
  <si>
    <t>Aztec</t>
  </si>
  <si>
    <t>Ignacio Senior Center Escorted Transporta-tion</t>
  </si>
  <si>
    <t>Ignacio DAR</t>
  </si>
  <si>
    <t>interruption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</si>
</sst>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%"/>
    <numFmt numFmtId="167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46" fontId="0" fillId="0" borderId="0" xfId="0" applyNumberFormat="1"/>
    <xf numFmtId="165" fontId="0" fillId="0" borderId="0" xfId="1" applyNumberFormat="1" applyFont="1"/>
    <xf numFmtId="0" fontId="0" fillId="2" borderId="0" xfId="0" applyFill="1"/>
    <xf numFmtId="166" fontId="0" fillId="0" borderId="0" xfId="2" applyNumberFormat="1" applyFont="1"/>
    <xf numFmtId="167" fontId="0" fillId="0" borderId="0" xfId="1" applyNumberFormat="1" applyFont="1"/>
    <xf numFmtId="0" fontId="0" fillId="3" borderId="0" xfId="0" applyFill="1"/>
    <xf numFmtId="43" fontId="0" fillId="3" borderId="0" xfId="1" applyFont="1" applyFill="1"/>
    <xf numFmtId="0" fontId="2" fillId="0" borderId="0" xfId="0" applyFont="1" applyAlignment="1">
      <alignment wrapText="1"/>
    </xf>
    <xf numFmtId="0" fontId="0" fillId="4" borderId="0" xfId="0" applyFill="1"/>
    <xf numFmtId="0" fontId="4" fillId="0" borderId="0" xfId="0" applyFont="1"/>
    <xf numFmtId="0" fontId="5" fillId="5" borderId="0" xfId="0" applyFont="1" applyFill="1"/>
    <xf numFmtId="164" fontId="0" fillId="0" borderId="1" xfId="0" applyNumberFormat="1" applyBorder="1"/>
    <xf numFmtId="0" fontId="0" fillId="0" borderId="1" xfId="0" applyBorder="1"/>
    <xf numFmtId="46" fontId="0" fillId="0" borderId="1" xfId="0" applyNumberFormat="1" applyBorder="1"/>
    <xf numFmtId="46" fontId="0" fillId="0" borderId="1" xfId="0" applyNumberFormat="1" applyFill="1" applyBorder="1"/>
    <xf numFmtId="0" fontId="0" fillId="0" borderId="3" xfId="0" applyBorder="1"/>
    <xf numFmtId="0" fontId="0" fillId="0" borderId="2" xfId="0" applyBorder="1"/>
    <xf numFmtId="0" fontId="0" fillId="0" borderId="4" xfId="0" applyFill="1" applyBorder="1"/>
    <xf numFmtId="0" fontId="0" fillId="0" borderId="5" xfId="0" applyFill="1" applyBorder="1"/>
    <xf numFmtId="165" fontId="0" fillId="0" borderId="1" xfId="1" applyNumberFormat="1" applyFont="1" applyBorder="1"/>
    <xf numFmtId="165" fontId="0" fillId="0" borderId="1" xfId="1" applyNumberFormat="1" applyFont="1" applyFill="1" applyBorder="1"/>
    <xf numFmtId="0" fontId="3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5" fontId="0" fillId="2" borderId="1" xfId="1" applyNumberFormat="1" applyFont="1" applyFill="1" applyBorder="1"/>
    <xf numFmtId="165" fontId="0" fillId="0" borderId="3" xfId="1" applyNumberFormat="1" applyFont="1" applyBorder="1" applyAlignment="1">
      <alignment horizontal="left" indent="3"/>
    </xf>
    <xf numFmtId="0" fontId="0" fillId="0" borderId="6" xfId="0" applyBorder="1" applyAlignment="1">
      <alignment horizontal="left" indent="1"/>
    </xf>
    <xf numFmtId="165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topLeftCell="A2" workbookViewId="0">
      <pane xSplit="1" ySplit="2" topLeftCell="B4" activePane="bottomRight" state="frozen"/>
      <selection activeCell="A2" sqref="A2"/>
      <selection pane="topRight" activeCell="B2" sqref="B2"/>
      <selection pane="bottomLeft" activeCell="A4" sqref="A4"/>
      <selection pane="bottomRight" activeCell="N17" sqref="N17"/>
    </sheetView>
  </sheetViews>
  <sheetFormatPr defaultRowHeight="15" x14ac:dyDescent="0.25"/>
  <cols>
    <col min="1" max="1" width="11.140625" customWidth="1"/>
    <col min="2" max="2" width="12.140625" customWidth="1"/>
    <col min="3" max="3" width="13.7109375" customWidth="1"/>
    <col min="4" max="10" width="12.140625" customWidth="1"/>
  </cols>
  <sheetData>
    <row r="2" spans="1:19" x14ac:dyDescent="0.25">
      <c r="B2" t="s">
        <v>0</v>
      </c>
      <c r="G2" t="s">
        <v>1</v>
      </c>
      <c r="L2" t="s">
        <v>11</v>
      </c>
      <c r="Q2" t="s">
        <v>7</v>
      </c>
    </row>
    <row r="3" spans="1:19" x14ac:dyDescent="0.25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2</v>
      </c>
      <c r="H3" t="s">
        <v>3</v>
      </c>
      <c r="I3" t="s">
        <v>4</v>
      </c>
      <c r="J3" t="s">
        <v>5</v>
      </c>
      <c r="K3" t="s">
        <v>6</v>
      </c>
      <c r="L3" t="s">
        <v>2</v>
      </c>
      <c r="M3" t="s">
        <v>3</v>
      </c>
      <c r="N3" t="s">
        <v>4</v>
      </c>
      <c r="O3" t="s">
        <v>5</v>
      </c>
      <c r="P3" t="s">
        <v>6</v>
      </c>
      <c r="Q3" t="s">
        <v>8</v>
      </c>
    </row>
    <row r="4" spans="1:19" x14ac:dyDescent="0.25">
      <c r="Q4" t="s">
        <v>0</v>
      </c>
      <c r="R4" t="s">
        <v>9</v>
      </c>
      <c r="S4" t="s">
        <v>10</v>
      </c>
    </row>
    <row r="5" spans="1:19" x14ac:dyDescent="0.25">
      <c r="A5" s="1">
        <v>44197</v>
      </c>
      <c r="B5">
        <v>1401</v>
      </c>
      <c r="C5" s="2">
        <v>4.9722222222222223</v>
      </c>
      <c r="D5">
        <v>337</v>
      </c>
      <c r="E5">
        <v>0</v>
      </c>
      <c r="F5">
        <v>10</v>
      </c>
      <c r="G5">
        <v>4867</v>
      </c>
      <c r="H5" s="2">
        <v>7.28125</v>
      </c>
      <c r="I5">
        <v>176</v>
      </c>
      <c r="J5">
        <v>3</v>
      </c>
      <c r="K5">
        <v>8</v>
      </c>
      <c r="Q5">
        <v>131</v>
      </c>
      <c r="R5">
        <v>90</v>
      </c>
    </row>
    <row r="6" spans="1:19" x14ac:dyDescent="0.25">
      <c r="A6" s="1">
        <f>A5+31</f>
        <v>44228</v>
      </c>
      <c r="B6">
        <v>1826</v>
      </c>
      <c r="C6" s="2">
        <v>6.2527777777777773</v>
      </c>
      <c r="D6">
        <v>451</v>
      </c>
      <c r="E6">
        <v>0</v>
      </c>
      <c r="F6">
        <v>16</v>
      </c>
      <c r="G6">
        <v>4696</v>
      </c>
      <c r="H6" s="2">
        <v>7.7173611111111109</v>
      </c>
      <c r="I6">
        <v>235</v>
      </c>
      <c r="J6">
        <v>3</v>
      </c>
      <c r="K6">
        <v>12</v>
      </c>
      <c r="Q6">
        <v>195</v>
      </c>
      <c r="R6">
        <v>135</v>
      </c>
    </row>
    <row r="7" spans="1:19" x14ac:dyDescent="0.25">
      <c r="A7" s="1">
        <f t="shared" ref="A7:A16" si="0">A6+31</f>
        <v>44259</v>
      </c>
      <c r="B7">
        <v>1755</v>
      </c>
      <c r="C7" s="2">
        <v>6.2798611111111109</v>
      </c>
      <c r="D7">
        <v>516</v>
      </c>
      <c r="E7">
        <v>0</v>
      </c>
      <c r="F7">
        <v>17</v>
      </c>
      <c r="G7">
        <v>5891</v>
      </c>
      <c r="H7" s="2">
        <v>9.2284722222222211</v>
      </c>
      <c r="I7">
        <v>201</v>
      </c>
      <c r="J7">
        <v>3</v>
      </c>
      <c r="K7">
        <v>9</v>
      </c>
      <c r="Q7">
        <v>211</v>
      </c>
      <c r="R7">
        <v>130</v>
      </c>
    </row>
    <row r="8" spans="1:19" x14ac:dyDescent="0.25">
      <c r="A8" s="1">
        <f t="shared" si="0"/>
        <v>44290</v>
      </c>
      <c r="B8">
        <v>2516</v>
      </c>
      <c r="C8" s="2">
        <v>6.436805555555555</v>
      </c>
      <c r="D8">
        <v>627</v>
      </c>
      <c r="E8">
        <v>0</v>
      </c>
      <c r="F8">
        <v>21</v>
      </c>
      <c r="G8">
        <v>5483</v>
      </c>
      <c r="H8" s="2">
        <v>8.0395833333333329</v>
      </c>
      <c r="I8">
        <v>272</v>
      </c>
      <c r="J8">
        <v>1</v>
      </c>
      <c r="K8">
        <v>12</v>
      </c>
      <c r="Q8">
        <v>261</v>
      </c>
      <c r="R8">
        <v>172</v>
      </c>
    </row>
    <row r="9" spans="1:19" x14ac:dyDescent="0.25">
      <c r="A9" s="1">
        <f t="shared" si="0"/>
        <v>44321</v>
      </c>
      <c r="B9">
        <v>5025</v>
      </c>
      <c r="C9" s="2">
        <v>7.3763888888888891</v>
      </c>
      <c r="D9">
        <v>354</v>
      </c>
      <c r="E9">
        <v>0</v>
      </c>
      <c r="F9">
        <v>17</v>
      </c>
      <c r="G9">
        <v>3056</v>
      </c>
      <c r="H9" s="2">
        <v>6.011111111111112</v>
      </c>
      <c r="I9">
        <v>595</v>
      </c>
      <c r="J9">
        <v>0</v>
      </c>
      <c r="K9">
        <v>20</v>
      </c>
      <c r="Q9">
        <v>206</v>
      </c>
      <c r="R9">
        <v>194</v>
      </c>
    </row>
    <row r="10" spans="1:19" x14ac:dyDescent="0.25">
      <c r="A10" s="1">
        <f t="shared" si="0"/>
        <v>44352</v>
      </c>
      <c r="B10">
        <v>4260</v>
      </c>
      <c r="C10" s="2">
        <v>6.7201388888888891</v>
      </c>
      <c r="D10">
        <v>755</v>
      </c>
      <c r="E10">
        <v>0</v>
      </c>
      <c r="F10">
        <v>24</v>
      </c>
      <c r="G10">
        <v>5071</v>
      </c>
      <c r="H10" s="2">
        <v>8.1381944444444443</v>
      </c>
      <c r="I10">
        <v>362</v>
      </c>
      <c r="J10">
        <v>1</v>
      </c>
      <c r="K10">
        <v>16</v>
      </c>
      <c r="L10">
        <v>0</v>
      </c>
      <c r="M10" s="2">
        <v>2.4708333333333332</v>
      </c>
      <c r="N10">
        <v>136</v>
      </c>
      <c r="O10">
        <v>0</v>
      </c>
      <c r="P10">
        <v>4</v>
      </c>
      <c r="Q10">
        <v>245</v>
      </c>
      <c r="R10">
        <v>191</v>
      </c>
      <c r="S10">
        <v>70</v>
      </c>
    </row>
    <row r="11" spans="1:19" x14ac:dyDescent="0.25">
      <c r="A11" s="1">
        <f t="shared" si="0"/>
        <v>44383</v>
      </c>
      <c r="B11">
        <v>3138</v>
      </c>
      <c r="C11" s="2">
        <v>8.5583333333333336</v>
      </c>
      <c r="D11">
        <v>563</v>
      </c>
      <c r="E11">
        <v>0</v>
      </c>
      <c r="F11">
        <v>18</v>
      </c>
      <c r="G11">
        <v>5459</v>
      </c>
      <c r="H11" s="2">
        <v>8.9124999999999996</v>
      </c>
      <c r="I11">
        <v>281</v>
      </c>
      <c r="J11">
        <v>3</v>
      </c>
      <c r="K11">
        <v>13</v>
      </c>
      <c r="L11">
        <v>0</v>
      </c>
      <c r="M11" s="2">
        <v>1.76875</v>
      </c>
      <c r="N11">
        <v>87</v>
      </c>
      <c r="O11">
        <v>0</v>
      </c>
      <c r="P11">
        <v>3</v>
      </c>
      <c r="Q11">
        <v>149</v>
      </c>
      <c r="R11">
        <v>189</v>
      </c>
      <c r="S11">
        <v>26</v>
      </c>
    </row>
    <row r="12" spans="1:19" x14ac:dyDescent="0.25">
      <c r="A12" s="1">
        <f t="shared" si="0"/>
        <v>44414</v>
      </c>
      <c r="B12">
        <v>3408</v>
      </c>
      <c r="C12" s="2">
        <v>9.4277777777777789</v>
      </c>
      <c r="D12">
        <v>695</v>
      </c>
      <c r="E12">
        <v>0</v>
      </c>
      <c r="F12">
        <v>22</v>
      </c>
      <c r="G12">
        <v>5597</v>
      </c>
      <c r="H12" s="2">
        <v>8.0125000000000011</v>
      </c>
      <c r="I12">
        <v>427</v>
      </c>
      <c r="J12">
        <v>2</v>
      </c>
      <c r="K12">
        <v>19</v>
      </c>
      <c r="L12">
        <v>0</v>
      </c>
      <c r="M12" s="2">
        <v>1.4465277777777779</v>
      </c>
      <c r="N12">
        <v>69</v>
      </c>
      <c r="O12">
        <v>0</v>
      </c>
      <c r="P12">
        <v>2</v>
      </c>
      <c r="Q12">
        <v>212</v>
      </c>
      <c r="R12">
        <v>209</v>
      </c>
      <c r="S12">
        <v>22</v>
      </c>
    </row>
    <row r="13" spans="1:19" x14ac:dyDescent="0.25">
      <c r="A13" s="1">
        <f t="shared" si="0"/>
        <v>44445</v>
      </c>
      <c r="B13" s="4">
        <v>2514</v>
      </c>
      <c r="C13" s="2">
        <v>7.7993055555555557</v>
      </c>
      <c r="D13" s="4">
        <v>614</v>
      </c>
      <c r="E13">
        <v>0</v>
      </c>
      <c r="F13">
        <v>20</v>
      </c>
      <c r="G13">
        <v>5266</v>
      </c>
      <c r="H13" s="2">
        <v>7.6062500000000002</v>
      </c>
      <c r="I13">
        <v>396</v>
      </c>
      <c r="J13">
        <v>2</v>
      </c>
      <c r="K13">
        <v>19</v>
      </c>
      <c r="L13">
        <v>0</v>
      </c>
      <c r="M13" s="2">
        <v>0.61388888888888882</v>
      </c>
      <c r="N13">
        <v>29</v>
      </c>
      <c r="O13">
        <v>0</v>
      </c>
      <c r="P13">
        <v>1</v>
      </c>
      <c r="Q13">
        <v>169</v>
      </c>
      <c r="R13">
        <v>210</v>
      </c>
      <c r="S13">
        <v>15</v>
      </c>
    </row>
    <row r="14" spans="1:19" x14ac:dyDescent="0.25">
      <c r="A14" s="1">
        <f t="shared" si="0"/>
        <v>44476</v>
      </c>
      <c r="B14" s="4">
        <v>4701</v>
      </c>
      <c r="C14" s="2">
        <v>9.7166666666666668</v>
      </c>
      <c r="D14" s="4">
        <v>665</v>
      </c>
      <c r="E14">
        <v>0</v>
      </c>
      <c r="F14">
        <v>21</v>
      </c>
      <c r="G14">
        <v>5178</v>
      </c>
      <c r="H14" s="2">
        <v>7.5923611111111109</v>
      </c>
      <c r="I14">
        <v>338</v>
      </c>
      <c r="J14">
        <v>2</v>
      </c>
      <c r="K14">
        <v>16</v>
      </c>
      <c r="L14">
        <v>0</v>
      </c>
      <c r="M14" s="2">
        <v>1.0041666666666667</v>
      </c>
      <c r="N14">
        <v>53</v>
      </c>
      <c r="O14">
        <v>0</v>
      </c>
      <c r="P14">
        <v>1</v>
      </c>
      <c r="Q14">
        <v>251</v>
      </c>
      <c r="R14">
        <v>187</v>
      </c>
      <c r="S14">
        <v>24</v>
      </c>
    </row>
    <row r="15" spans="1:19" x14ac:dyDescent="0.25">
      <c r="A15" s="1">
        <f t="shared" si="0"/>
        <v>44507</v>
      </c>
      <c r="B15">
        <v>2718</v>
      </c>
      <c r="C15" s="2">
        <v>9.0145833333333325</v>
      </c>
      <c r="D15">
        <v>574</v>
      </c>
      <c r="E15">
        <v>0</v>
      </c>
      <c r="F15">
        <v>19</v>
      </c>
      <c r="G15">
        <v>5168</v>
      </c>
      <c r="H15" s="2">
        <v>9.0979166666666664</v>
      </c>
      <c r="I15">
        <v>255</v>
      </c>
      <c r="J15">
        <v>2</v>
      </c>
      <c r="K15">
        <v>9</v>
      </c>
      <c r="L15">
        <v>0</v>
      </c>
      <c r="M15" s="2">
        <v>1.2131944444444445</v>
      </c>
      <c r="N15">
        <v>72</v>
      </c>
      <c r="O15">
        <v>0</v>
      </c>
      <c r="P15">
        <v>2</v>
      </c>
      <c r="Q15">
        <v>199</v>
      </c>
      <c r="R15">
        <v>157</v>
      </c>
      <c r="S15">
        <v>23</v>
      </c>
    </row>
    <row r="16" spans="1:19" x14ac:dyDescent="0.25">
      <c r="A16" s="1">
        <f t="shared" si="0"/>
        <v>44538</v>
      </c>
      <c r="B16">
        <v>2678</v>
      </c>
      <c r="C16" s="2">
        <v>8.9645833333333336</v>
      </c>
      <c r="D16">
        <v>585</v>
      </c>
      <c r="E16">
        <v>0</v>
      </c>
      <c r="F16">
        <v>19</v>
      </c>
      <c r="G16">
        <v>5228</v>
      </c>
      <c r="H16" s="2">
        <v>9.4527777777777775</v>
      </c>
      <c r="I16">
        <v>340</v>
      </c>
      <c r="J16">
        <v>1</v>
      </c>
      <c r="K16">
        <v>11</v>
      </c>
      <c r="L16">
        <v>0</v>
      </c>
      <c r="M16" s="2">
        <v>0.82500000000000007</v>
      </c>
      <c r="N16">
        <v>56</v>
      </c>
      <c r="O16">
        <v>0</v>
      </c>
      <c r="P16">
        <v>2</v>
      </c>
      <c r="Q16">
        <v>155</v>
      </c>
      <c r="R16">
        <v>138</v>
      </c>
      <c r="S16">
        <v>7</v>
      </c>
    </row>
    <row r="17" spans="1:15" x14ac:dyDescent="0.25">
      <c r="B17">
        <f>SUM(B5:B16)</f>
        <v>35940</v>
      </c>
      <c r="C17" s="2">
        <f>SUM(C5:C16)</f>
        <v>91.519444444444446</v>
      </c>
      <c r="D17">
        <f>SUM(D5:D16)</f>
        <v>6736</v>
      </c>
      <c r="F17">
        <f>SUM(F5:F16)</f>
        <v>224</v>
      </c>
      <c r="G17">
        <f>SUM(G5:G16)</f>
        <v>60960</v>
      </c>
      <c r="H17" s="2">
        <f>SUM(H5:H16)</f>
        <v>97.090277777777786</v>
      </c>
      <c r="I17">
        <f>SUM(I5:I16)</f>
        <v>3878</v>
      </c>
      <c r="L17">
        <f>SUM(L5:L16)</f>
        <v>0</v>
      </c>
      <c r="M17" s="2">
        <f>SUM(M5:M16)</f>
        <v>9.34236111111111</v>
      </c>
      <c r="N17">
        <f>SUM(N11:N16)</f>
        <v>366</v>
      </c>
    </row>
    <row r="18" spans="1:15" x14ac:dyDescent="0.25">
      <c r="A18" t="s">
        <v>12</v>
      </c>
      <c r="B18">
        <f>B17/12</f>
        <v>2995</v>
      </c>
      <c r="C18" s="2">
        <f>C17/12</f>
        <v>7.6266203703703708</v>
      </c>
      <c r="D18" s="3">
        <f>D17/12</f>
        <v>561.33333333333337</v>
      </c>
      <c r="G18">
        <f>G17/12</f>
        <v>5080</v>
      </c>
      <c r="H18" s="2">
        <f>H17/12</f>
        <v>8.0908564814814827</v>
      </c>
      <c r="I18" s="3">
        <f>I17/12</f>
        <v>323.16666666666669</v>
      </c>
      <c r="L18">
        <f>L17/12</f>
        <v>0</v>
      </c>
      <c r="M18" s="2">
        <f>M17/12</f>
        <v>0.77853009259259254</v>
      </c>
      <c r="N18" s="6">
        <f>N17/6</f>
        <v>61</v>
      </c>
    </row>
    <row r="19" spans="1:15" ht="23.25" x14ac:dyDescent="0.25">
      <c r="B19" s="5">
        <f>(B14-B13)/B13</f>
        <v>0.86992840095465396</v>
      </c>
      <c r="D19" s="5">
        <f>(D14-D13)/D13</f>
        <v>8.3061889250814328E-2</v>
      </c>
      <c r="G19" t="s">
        <v>15</v>
      </c>
      <c r="K19" s="9" t="s">
        <v>16</v>
      </c>
      <c r="L19" s="3">
        <f>N18*B22</f>
        <v>295.4896584142902</v>
      </c>
      <c r="N19" s="6">
        <v>71.714285714285708</v>
      </c>
    </row>
    <row r="20" spans="1:15" x14ac:dyDescent="0.25">
      <c r="B20" s="5"/>
      <c r="D20" s="5"/>
      <c r="K20" s="9" t="s">
        <v>17</v>
      </c>
      <c r="L20">
        <v>12</v>
      </c>
    </row>
    <row r="21" spans="1:15" ht="23.25" x14ac:dyDescent="0.25">
      <c r="B21">
        <f>B17</f>
        <v>35940</v>
      </c>
      <c r="C21" s="2">
        <f t="shared" ref="C21:D21" si="1">C17</f>
        <v>91.519444444444446</v>
      </c>
      <c r="D21">
        <f t="shared" si="1"/>
        <v>6736</v>
      </c>
      <c r="K21" s="9" t="s">
        <v>18</v>
      </c>
      <c r="L21">
        <v>10</v>
      </c>
      <c r="N21">
        <f>SUM(N10:N16)</f>
        <v>502</v>
      </c>
    </row>
    <row r="22" spans="1:15" ht="23.25" x14ac:dyDescent="0.25">
      <c r="A22" s="7" t="s">
        <v>14</v>
      </c>
      <c r="B22" s="8">
        <f>(B21-B9)/(D21-D9)</f>
        <v>4.8440927608900033</v>
      </c>
      <c r="D22" s="5"/>
      <c r="K22" s="9" t="s">
        <v>20</v>
      </c>
      <c r="L22">
        <f>L20*2*L21</f>
        <v>240</v>
      </c>
      <c r="N22" s="10">
        <f>D21+N21</f>
        <v>7238</v>
      </c>
      <c r="O22" t="s">
        <v>21</v>
      </c>
    </row>
    <row r="23" spans="1:15" x14ac:dyDescent="0.25">
      <c r="B23" s="5"/>
      <c r="D23" s="5"/>
      <c r="K23" s="9" t="s">
        <v>19</v>
      </c>
      <c r="L23">
        <v>6</v>
      </c>
    </row>
    <row r="24" spans="1:15" x14ac:dyDescent="0.25">
      <c r="B24" s="5"/>
      <c r="D24" s="5"/>
      <c r="L24">
        <f>L22*L23</f>
        <v>1440</v>
      </c>
    </row>
    <row r="25" spans="1:15" x14ac:dyDescent="0.25">
      <c r="B25" s="5"/>
      <c r="D25" s="5"/>
    </row>
    <row r="26" spans="1:15" x14ac:dyDescent="0.25">
      <c r="B26" s="5"/>
      <c r="D26" s="5"/>
    </row>
    <row r="27" spans="1:15" x14ac:dyDescent="0.25">
      <c r="A27" t="s">
        <v>13</v>
      </c>
    </row>
    <row r="28" spans="1:15" x14ac:dyDescent="0.25">
      <c r="A28" s="1">
        <f>A5</f>
        <v>44197</v>
      </c>
      <c r="B28" s="3">
        <f>$B$18-B5</f>
        <v>1594</v>
      </c>
      <c r="C28" s="2">
        <f>$C$18-C5</f>
        <v>2.6543981481481485</v>
      </c>
      <c r="D28" s="3">
        <f>$D$18-D5</f>
        <v>224.33333333333337</v>
      </c>
      <c r="E28" s="6">
        <f>B5/D5</f>
        <v>4.1572700296735903</v>
      </c>
      <c r="G28" s="3">
        <f>$G$18-G5</f>
        <v>213</v>
      </c>
      <c r="H28" s="2">
        <f>$H$18-H5</f>
        <v>0.80960648148148273</v>
      </c>
      <c r="I28" s="3">
        <f>$I$18-I5</f>
        <v>147.16666666666669</v>
      </c>
    </row>
    <row r="29" spans="1:15" x14ac:dyDescent="0.25">
      <c r="A29" s="1">
        <f t="shared" ref="A29:A39" si="2">A6</f>
        <v>44228</v>
      </c>
      <c r="B29" s="3">
        <f t="shared" ref="B29:B39" si="3">$B$18-B6</f>
        <v>1169</v>
      </c>
      <c r="C29" s="2">
        <f t="shared" ref="C29:C33" si="4">$C$18-C6</f>
        <v>1.3738425925925934</v>
      </c>
      <c r="D29" s="3">
        <f t="shared" ref="D29:D39" si="5">$D$18-D6</f>
        <v>110.33333333333337</v>
      </c>
      <c r="E29" s="6">
        <f t="shared" ref="E29:E39" si="6">B6/D6</f>
        <v>4.0487804878048781</v>
      </c>
      <c r="G29" s="3">
        <f t="shared" ref="G29:G39" si="7">$G$18-G6</f>
        <v>384</v>
      </c>
      <c r="H29" s="2">
        <f t="shared" ref="H29:H39" si="8">$H$18-H6</f>
        <v>0.37349537037037184</v>
      </c>
      <c r="I29" s="3">
        <f t="shared" ref="I29:I39" si="9">$I$18-I6</f>
        <v>88.166666666666686</v>
      </c>
    </row>
    <row r="30" spans="1:15" x14ac:dyDescent="0.25">
      <c r="A30" s="1">
        <f t="shared" si="2"/>
        <v>44259</v>
      </c>
      <c r="B30" s="3">
        <f t="shared" si="3"/>
        <v>1240</v>
      </c>
      <c r="C30" s="2">
        <f t="shared" si="4"/>
        <v>1.3467592592592599</v>
      </c>
      <c r="D30" s="3">
        <f t="shared" si="5"/>
        <v>45.333333333333371</v>
      </c>
      <c r="E30" s="6">
        <f t="shared" si="6"/>
        <v>3.4011627906976742</v>
      </c>
      <c r="G30" s="3">
        <f t="shared" si="7"/>
        <v>-811</v>
      </c>
      <c r="H30" s="2">
        <f t="shared" si="8"/>
        <v>-1.1376157407407383</v>
      </c>
      <c r="I30" s="3">
        <f t="shared" si="9"/>
        <v>122.16666666666669</v>
      </c>
    </row>
    <row r="31" spans="1:15" x14ac:dyDescent="0.25">
      <c r="A31" s="1">
        <f t="shared" si="2"/>
        <v>44290</v>
      </c>
      <c r="B31" s="3">
        <f t="shared" si="3"/>
        <v>479</v>
      </c>
      <c r="C31" s="2">
        <f t="shared" si="4"/>
        <v>1.1898148148148158</v>
      </c>
      <c r="D31" s="3">
        <f t="shared" si="5"/>
        <v>-65.666666666666629</v>
      </c>
      <c r="E31" s="6">
        <f t="shared" si="6"/>
        <v>4.0127591706539079</v>
      </c>
      <c r="G31" s="3">
        <f t="shared" si="7"/>
        <v>-403</v>
      </c>
      <c r="H31" s="2">
        <f t="shared" si="8"/>
        <v>5.1273148148149872E-2</v>
      </c>
      <c r="I31" s="3">
        <f t="shared" si="9"/>
        <v>51.166666666666686</v>
      </c>
    </row>
    <row r="32" spans="1:15" x14ac:dyDescent="0.25">
      <c r="A32" s="1">
        <f t="shared" si="2"/>
        <v>44321</v>
      </c>
      <c r="B32" s="3">
        <f t="shared" si="3"/>
        <v>-2030</v>
      </c>
      <c r="C32" s="2">
        <f t="shared" si="4"/>
        <v>0.25023148148148167</v>
      </c>
      <c r="D32" s="3">
        <f t="shared" si="5"/>
        <v>207.33333333333337</v>
      </c>
      <c r="E32" s="6">
        <f t="shared" si="6"/>
        <v>14.194915254237289</v>
      </c>
      <c r="G32" s="3">
        <f t="shared" si="7"/>
        <v>2024</v>
      </c>
      <c r="H32" s="2">
        <f t="shared" si="8"/>
        <v>2.0797453703703708</v>
      </c>
      <c r="I32" s="3">
        <f t="shared" si="9"/>
        <v>-271.83333333333331</v>
      </c>
    </row>
    <row r="33" spans="1:9" x14ac:dyDescent="0.25">
      <c r="A33" s="1">
        <f t="shared" si="2"/>
        <v>44352</v>
      </c>
      <c r="B33" s="3">
        <f t="shared" si="3"/>
        <v>-1265</v>
      </c>
      <c r="C33" s="2">
        <f t="shared" si="4"/>
        <v>0.90648148148148167</v>
      </c>
      <c r="D33" s="3">
        <f t="shared" si="5"/>
        <v>-193.66666666666663</v>
      </c>
      <c r="E33" s="6">
        <f t="shared" si="6"/>
        <v>5.6423841059602653</v>
      </c>
      <c r="G33" s="3">
        <f t="shared" si="7"/>
        <v>9</v>
      </c>
      <c r="H33" s="2">
        <f t="shared" si="8"/>
        <v>-4.7337962962961555E-2</v>
      </c>
      <c r="I33" s="3">
        <f t="shared" si="9"/>
        <v>-38.833333333333314</v>
      </c>
    </row>
    <row r="34" spans="1:9" x14ac:dyDescent="0.25">
      <c r="A34" s="1">
        <f t="shared" si="2"/>
        <v>44383</v>
      </c>
      <c r="B34" s="3">
        <f t="shared" si="3"/>
        <v>-143</v>
      </c>
      <c r="C34" s="2">
        <f>-($C$18-C11)</f>
        <v>0.9317129629629628</v>
      </c>
      <c r="D34" s="3">
        <f t="shared" si="5"/>
        <v>-1.6666666666666288</v>
      </c>
      <c r="E34" s="6">
        <f t="shared" si="6"/>
        <v>5.5737122557726462</v>
      </c>
      <c r="G34" s="3">
        <f t="shared" si="7"/>
        <v>-379</v>
      </c>
      <c r="H34" s="2">
        <f t="shared" si="8"/>
        <v>-0.82164351851851691</v>
      </c>
      <c r="I34" s="3">
        <f t="shared" si="9"/>
        <v>42.166666666666686</v>
      </c>
    </row>
    <row r="35" spans="1:9" x14ac:dyDescent="0.25">
      <c r="A35" s="1">
        <f t="shared" si="2"/>
        <v>44414</v>
      </c>
      <c r="B35" s="3">
        <f t="shared" si="3"/>
        <v>-413</v>
      </c>
      <c r="C35" s="2">
        <f t="shared" ref="C35:C39" si="10">-($C$18-C12)</f>
        <v>1.8011574074074082</v>
      </c>
      <c r="D35" s="3">
        <f t="shared" si="5"/>
        <v>-133.66666666666663</v>
      </c>
      <c r="E35" s="6">
        <f t="shared" si="6"/>
        <v>4.9035971223021582</v>
      </c>
      <c r="G35" s="3">
        <f t="shared" si="7"/>
        <v>-517</v>
      </c>
      <c r="H35" s="2">
        <f t="shared" si="8"/>
        <v>7.8356481481481666E-2</v>
      </c>
      <c r="I35" s="3">
        <f t="shared" si="9"/>
        <v>-103.83333333333331</v>
      </c>
    </row>
    <row r="36" spans="1:9" x14ac:dyDescent="0.25">
      <c r="A36" s="1">
        <f t="shared" si="2"/>
        <v>44445</v>
      </c>
      <c r="B36" s="3">
        <f t="shared" si="3"/>
        <v>481</v>
      </c>
      <c r="C36" s="2">
        <f t="shared" si="10"/>
        <v>0.17268518518518494</v>
      </c>
      <c r="D36" s="3">
        <f t="shared" si="5"/>
        <v>-52.666666666666629</v>
      </c>
      <c r="E36" s="6">
        <f t="shared" si="6"/>
        <v>4.094462540716612</v>
      </c>
      <c r="G36" s="3">
        <f t="shared" si="7"/>
        <v>-186</v>
      </c>
      <c r="H36" s="2">
        <f t="shared" si="8"/>
        <v>0.48460648148148255</v>
      </c>
      <c r="I36" s="3">
        <f t="shared" si="9"/>
        <v>-72.833333333333314</v>
      </c>
    </row>
    <row r="37" spans="1:9" x14ac:dyDescent="0.25">
      <c r="A37" s="1">
        <f t="shared" si="2"/>
        <v>44476</v>
      </c>
      <c r="B37" s="3">
        <f t="shared" si="3"/>
        <v>-1706</v>
      </c>
      <c r="C37" s="2">
        <f t="shared" si="10"/>
        <v>2.090046296296296</v>
      </c>
      <c r="D37" s="3">
        <f t="shared" si="5"/>
        <v>-103.66666666666663</v>
      </c>
      <c r="E37" s="6">
        <f t="shared" si="6"/>
        <v>7.0691729323308268</v>
      </c>
      <c r="G37" s="3">
        <f t="shared" si="7"/>
        <v>-98</v>
      </c>
      <c r="H37" s="2">
        <f t="shared" si="8"/>
        <v>0.49849537037037184</v>
      </c>
      <c r="I37" s="3">
        <f t="shared" si="9"/>
        <v>-14.833333333333314</v>
      </c>
    </row>
    <row r="38" spans="1:9" x14ac:dyDescent="0.25">
      <c r="A38" s="1">
        <f t="shared" si="2"/>
        <v>44507</v>
      </c>
      <c r="B38" s="3">
        <f t="shared" si="3"/>
        <v>277</v>
      </c>
      <c r="C38" s="2">
        <f t="shared" si="10"/>
        <v>1.3879629629629617</v>
      </c>
      <c r="D38" s="3">
        <f t="shared" si="5"/>
        <v>-12.666666666666629</v>
      </c>
      <c r="E38" s="6">
        <f t="shared" si="6"/>
        <v>4.7351916376306624</v>
      </c>
      <c r="G38" s="3">
        <f t="shared" si="7"/>
        <v>-88</v>
      </c>
      <c r="H38" s="2">
        <f t="shared" si="8"/>
        <v>-1.0070601851851837</v>
      </c>
      <c r="I38" s="3">
        <f t="shared" si="9"/>
        <v>68.166666666666686</v>
      </c>
    </row>
    <row r="39" spans="1:9" x14ac:dyDescent="0.25">
      <c r="A39" s="1">
        <f t="shared" si="2"/>
        <v>44538</v>
      </c>
      <c r="B39" s="3">
        <f t="shared" si="3"/>
        <v>317</v>
      </c>
      <c r="C39" s="2">
        <f t="shared" si="10"/>
        <v>1.3379629629629628</v>
      </c>
      <c r="D39" s="3">
        <f t="shared" si="5"/>
        <v>-23.666666666666629</v>
      </c>
      <c r="E39" s="6">
        <f t="shared" si="6"/>
        <v>4.5777777777777775</v>
      </c>
      <c r="G39" s="3">
        <f t="shared" si="7"/>
        <v>-148</v>
      </c>
      <c r="H39" s="2">
        <f t="shared" si="8"/>
        <v>-1.3619212962962948</v>
      </c>
      <c r="I39" s="3">
        <f t="shared" si="9"/>
        <v>-16.833333333333314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9"/>
  <sheetViews>
    <sheetView zoomScale="90" zoomScaleNormal="90" workbookViewId="0">
      <selection activeCell="N17" sqref="N17"/>
    </sheetView>
  </sheetViews>
  <sheetFormatPr defaultRowHeight="15" x14ac:dyDescent="0.25"/>
  <cols>
    <col min="1" max="1" width="11.140625" customWidth="1"/>
    <col min="2" max="2" width="12.140625" customWidth="1"/>
    <col min="3" max="3" width="13.7109375" customWidth="1"/>
    <col min="4" max="10" width="12.140625" customWidth="1"/>
    <col min="13" max="13" width="9.85546875" bestFit="1" customWidth="1"/>
  </cols>
  <sheetData>
    <row r="1" spans="1:19" ht="31.5" x14ac:dyDescent="0.5">
      <c r="A1" s="11">
        <v>2020</v>
      </c>
    </row>
    <row r="2" spans="1:19" ht="21" x14ac:dyDescent="0.35">
      <c r="B2" s="12" t="s">
        <v>0</v>
      </c>
      <c r="G2" s="12" t="s">
        <v>1</v>
      </c>
      <c r="L2" s="12" t="s">
        <v>11</v>
      </c>
      <c r="M2" s="12"/>
      <c r="Q2" s="12" t="s">
        <v>7</v>
      </c>
      <c r="R2" s="12"/>
    </row>
    <row r="3" spans="1:19" x14ac:dyDescent="0.25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2</v>
      </c>
      <c r="H3" t="s">
        <v>3</v>
      </c>
      <c r="I3" t="s">
        <v>4</v>
      </c>
      <c r="J3" t="s">
        <v>5</v>
      </c>
      <c r="K3" t="s">
        <v>6</v>
      </c>
      <c r="L3" t="s">
        <v>2</v>
      </c>
      <c r="M3" t="s">
        <v>3</v>
      </c>
      <c r="N3" t="s">
        <v>4</v>
      </c>
      <c r="O3" t="s">
        <v>5</v>
      </c>
      <c r="P3" t="s">
        <v>6</v>
      </c>
      <c r="Q3" t="s">
        <v>8</v>
      </c>
    </row>
    <row r="4" spans="1:19" x14ac:dyDescent="0.25">
      <c r="Q4" t="s">
        <v>0</v>
      </c>
      <c r="R4" t="s">
        <v>9</v>
      </c>
      <c r="S4" t="s">
        <v>10</v>
      </c>
    </row>
    <row r="5" spans="1:19" x14ac:dyDescent="0.25">
      <c r="A5" s="13">
        <v>43831</v>
      </c>
      <c r="B5" s="21">
        <v>2645</v>
      </c>
      <c r="C5" s="15">
        <v>7.0750000000000002</v>
      </c>
      <c r="D5" s="21">
        <v>648</v>
      </c>
      <c r="E5" s="14">
        <v>8</v>
      </c>
      <c r="F5" s="17">
        <v>21</v>
      </c>
      <c r="G5" s="21">
        <v>5000</v>
      </c>
      <c r="H5" s="15">
        <v>7.7027777777777784</v>
      </c>
      <c r="I5" s="21">
        <v>456</v>
      </c>
      <c r="J5" s="14">
        <v>4</v>
      </c>
      <c r="K5" s="14">
        <v>15</v>
      </c>
      <c r="L5" s="21">
        <v>3967</v>
      </c>
      <c r="M5" s="15">
        <v>6.1708333333333334</v>
      </c>
      <c r="N5" s="14">
        <v>225</v>
      </c>
      <c r="O5" s="14">
        <v>1</v>
      </c>
      <c r="P5" s="14">
        <v>8</v>
      </c>
      <c r="Q5" s="18">
        <v>265</v>
      </c>
      <c r="R5" s="14">
        <v>203</v>
      </c>
      <c r="S5" s="14">
        <v>96</v>
      </c>
    </row>
    <row r="6" spans="1:19" x14ac:dyDescent="0.25">
      <c r="A6" s="13">
        <f>A5+31</f>
        <v>43862</v>
      </c>
      <c r="B6" s="21">
        <v>2471</v>
      </c>
      <c r="C6" s="15">
        <v>7.634722222222222</v>
      </c>
      <c r="D6" s="21">
        <v>700</v>
      </c>
      <c r="E6" s="14">
        <v>7</v>
      </c>
      <c r="F6" s="17">
        <v>24</v>
      </c>
      <c r="G6" s="21">
        <v>5053</v>
      </c>
      <c r="H6" s="15">
        <v>7.2486111111111109</v>
      </c>
      <c r="I6" s="21">
        <v>578</v>
      </c>
      <c r="J6" s="14">
        <v>2</v>
      </c>
      <c r="K6" s="14">
        <v>36</v>
      </c>
      <c r="L6" s="21"/>
      <c r="M6" s="14"/>
      <c r="N6" s="14"/>
      <c r="O6" s="14"/>
      <c r="P6" s="14"/>
      <c r="Q6" s="18">
        <v>235</v>
      </c>
      <c r="R6" s="14">
        <v>284</v>
      </c>
      <c r="S6" s="14"/>
    </row>
    <row r="7" spans="1:19" x14ac:dyDescent="0.25">
      <c r="A7" s="13">
        <f t="shared" ref="A7:A16" si="0">A6+31</f>
        <v>43893</v>
      </c>
      <c r="B7" s="21">
        <v>791</v>
      </c>
      <c r="C7" s="15">
        <v>1.9826388888888891</v>
      </c>
      <c r="D7" s="21">
        <v>224</v>
      </c>
      <c r="E7" s="14">
        <v>2</v>
      </c>
      <c r="F7" s="17">
        <v>7</v>
      </c>
      <c r="G7" s="21">
        <v>3268</v>
      </c>
      <c r="H7" s="15">
        <v>5.6027777777777779</v>
      </c>
      <c r="I7" s="21">
        <v>268</v>
      </c>
      <c r="J7" s="14">
        <v>0</v>
      </c>
      <c r="K7" s="14">
        <v>9</v>
      </c>
      <c r="L7" s="21"/>
      <c r="M7" s="14"/>
      <c r="N7" s="14"/>
      <c r="O7" s="14"/>
      <c r="P7" s="14"/>
      <c r="Q7" s="18">
        <v>62</v>
      </c>
      <c r="R7" s="14">
        <v>106</v>
      </c>
      <c r="S7" s="14"/>
    </row>
    <row r="8" spans="1:19" x14ac:dyDescent="0.25">
      <c r="A8" s="13">
        <f t="shared" si="0"/>
        <v>43924</v>
      </c>
      <c r="B8" s="21">
        <v>1590</v>
      </c>
      <c r="C8" s="15">
        <v>5.1187499999999995</v>
      </c>
      <c r="D8" s="21">
        <v>402</v>
      </c>
      <c r="E8" s="14">
        <v>0</v>
      </c>
      <c r="F8" s="17">
        <v>13</v>
      </c>
      <c r="G8" s="21">
        <v>5531</v>
      </c>
      <c r="H8" s="15">
        <v>8.4013888888888886</v>
      </c>
      <c r="I8" s="21">
        <v>227</v>
      </c>
      <c r="J8" s="14">
        <v>0</v>
      </c>
      <c r="K8" s="14">
        <v>10</v>
      </c>
      <c r="L8" s="21"/>
      <c r="M8" s="14"/>
      <c r="N8" s="14"/>
      <c r="O8" s="14"/>
      <c r="P8" s="14"/>
      <c r="Q8" s="18">
        <v>75</v>
      </c>
      <c r="R8" s="14">
        <v>52</v>
      </c>
      <c r="S8" s="14"/>
    </row>
    <row r="9" spans="1:19" x14ac:dyDescent="0.25">
      <c r="A9" s="13">
        <f t="shared" si="0"/>
        <v>43955</v>
      </c>
      <c r="B9" s="21">
        <v>1700</v>
      </c>
      <c r="C9" s="15">
        <v>5.2131944444444445</v>
      </c>
      <c r="D9" s="21">
        <v>440</v>
      </c>
      <c r="E9" s="14">
        <v>0</v>
      </c>
      <c r="F9" s="17">
        <v>15</v>
      </c>
      <c r="G9" s="21">
        <v>5251</v>
      </c>
      <c r="H9" s="15">
        <v>7.7569444444444438</v>
      </c>
      <c r="I9" s="21">
        <v>200</v>
      </c>
      <c r="J9" s="14">
        <v>0</v>
      </c>
      <c r="K9" s="14">
        <v>10</v>
      </c>
      <c r="L9" s="21"/>
      <c r="M9" s="14"/>
      <c r="N9" s="14"/>
      <c r="O9" s="14"/>
      <c r="P9" s="14"/>
      <c r="Q9" s="18">
        <v>126</v>
      </c>
      <c r="R9" s="14">
        <v>84</v>
      </c>
      <c r="S9" s="14"/>
    </row>
    <row r="10" spans="1:19" x14ac:dyDescent="0.25">
      <c r="A10" s="13">
        <f t="shared" si="0"/>
        <v>43986</v>
      </c>
      <c r="B10" s="21">
        <v>1585</v>
      </c>
      <c r="C10" s="15">
        <v>5.6534722222222227</v>
      </c>
      <c r="D10" s="21">
        <v>492</v>
      </c>
      <c r="E10" s="14">
        <v>0</v>
      </c>
      <c r="F10" s="17">
        <v>16</v>
      </c>
      <c r="G10" s="21">
        <v>4987</v>
      </c>
      <c r="H10" s="15">
        <v>8.7888888888888896</v>
      </c>
      <c r="I10" s="21">
        <v>243</v>
      </c>
      <c r="J10" s="14">
        <v>1</v>
      </c>
      <c r="K10" s="14">
        <v>11</v>
      </c>
      <c r="L10" s="21"/>
      <c r="M10" s="15"/>
      <c r="N10" s="14"/>
      <c r="O10" s="14"/>
      <c r="P10" s="14"/>
      <c r="Q10" s="19">
        <v>150</v>
      </c>
      <c r="R10" s="20">
        <v>107</v>
      </c>
      <c r="S10" s="14"/>
    </row>
    <row r="11" spans="1:19" x14ac:dyDescent="0.25">
      <c r="A11" s="13">
        <f t="shared" si="0"/>
        <v>44017</v>
      </c>
      <c r="B11" s="21">
        <v>1486</v>
      </c>
      <c r="C11" s="15">
        <v>5.3111111111111109</v>
      </c>
      <c r="D11" s="21">
        <v>507</v>
      </c>
      <c r="E11" s="14">
        <v>0</v>
      </c>
      <c r="F11" s="17">
        <v>16</v>
      </c>
      <c r="G11" s="21">
        <v>5786</v>
      </c>
      <c r="H11" s="15">
        <v>9.6166666666666671</v>
      </c>
      <c r="I11" s="21">
        <v>287</v>
      </c>
      <c r="J11" s="14">
        <v>3</v>
      </c>
      <c r="K11" s="14">
        <v>12</v>
      </c>
      <c r="L11" s="21"/>
      <c r="M11" s="15"/>
      <c r="N11" s="14"/>
      <c r="O11" s="14"/>
      <c r="P11" s="14"/>
      <c r="Q11" s="18">
        <v>121</v>
      </c>
      <c r="R11" s="14">
        <v>149</v>
      </c>
      <c r="S11" s="14"/>
    </row>
    <row r="12" spans="1:19" x14ac:dyDescent="0.25">
      <c r="A12" s="13">
        <f t="shared" si="0"/>
        <v>44048</v>
      </c>
      <c r="B12" s="21">
        <v>1643</v>
      </c>
      <c r="C12" s="15">
        <v>7.8312499999999998</v>
      </c>
      <c r="D12" s="21">
        <v>482</v>
      </c>
      <c r="E12" s="14">
        <v>0</v>
      </c>
      <c r="F12" s="17">
        <v>15</v>
      </c>
      <c r="G12" s="21">
        <v>4447</v>
      </c>
      <c r="H12" s="15">
        <v>6.5777777777777784</v>
      </c>
      <c r="I12" s="21">
        <v>223</v>
      </c>
      <c r="J12" s="14">
        <v>0</v>
      </c>
      <c r="K12" s="14">
        <v>12</v>
      </c>
      <c r="L12" s="21"/>
      <c r="M12" s="15"/>
      <c r="N12" s="14"/>
      <c r="O12" s="14"/>
      <c r="P12" s="14"/>
      <c r="Q12" s="18">
        <v>222</v>
      </c>
      <c r="R12" s="14">
        <v>97</v>
      </c>
      <c r="S12" s="14"/>
    </row>
    <row r="13" spans="1:19" x14ac:dyDescent="0.25">
      <c r="A13" s="13">
        <f t="shared" si="0"/>
        <v>44079</v>
      </c>
      <c r="B13" s="22">
        <v>1660</v>
      </c>
      <c r="C13" s="16">
        <v>5.635416666666667</v>
      </c>
      <c r="D13" s="22">
        <v>412</v>
      </c>
      <c r="E13" s="14">
        <v>0</v>
      </c>
      <c r="F13" s="17">
        <v>14</v>
      </c>
      <c r="G13" s="22">
        <v>4938</v>
      </c>
      <c r="H13" s="15">
        <v>7.385416666666667</v>
      </c>
      <c r="I13" s="22">
        <v>231</v>
      </c>
      <c r="J13" s="14">
        <v>0</v>
      </c>
      <c r="K13" s="14">
        <v>10</v>
      </c>
      <c r="L13" s="22"/>
      <c r="M13" s="15"/>
      <c r="N13" s="14"/>
      <c r="O13" s="14"/>
      <c r="P13" s="14"/>
      <c r="Q13" s="18">
        <v>163</v>
      </c>
      <c r="R13" s="14">
        <v>135</v>
      </c>
      <c r="S13" s="14"/>
    </row>
    <row r="14" spans="1:19" x14ac:dyDescent="0.25">
      <c r="A14" s="13">
        <f t="shared" si="0"/>
        <v>44110</v>
      </c>
      <c r="B14" s="22">
        <v>1634</v>
      </c>
      <c r="C14" s="16">
        <v>6.0798611111111107</v>
      </c>
      <c r="D14" s="22">
        <v>396</v>
      </c>
      <c r="E14" s="14">
        <v>0</v>
      </c>
      <c r="F14" s="17">
        <v>12</v>
      </c>
      <c r="G14" s="22">
        <v>5437</v>
      </c>
      <c r="H14" s="15">
        <v>8.0243055555555554</v>
      </c>
      <c r="I14" s="22">
        <v>288</v>
      </c>
      <c r="J14" s="14">
        <v>0</v>
      </c>
      <c r="K14" s="14">
        <v>13</v>
      </c>
      <c r="L14" s="22"/>
      <c r="M14" s="15"/>
      <c r="N14" s="14"/>
      <c r="O14" s="14"/>
      <c r="P14" s="14"/>
      <c r="Q14" s="18">
        <v>126</v>
      </c>
      <c r="R14" s="14">
        <v>125</v>
      </c>
      <c r="S14" s="14"/>
    </row>
    <row r="15" spans="1:19" x14ac:dyDescent="0.25">
      <c r="A15" s="13">
        <f t="shared" si="0"/>
        <v>44141</v>
      </c>
      <c r="B15" s="21">
        <v>874</v>
      </c>
      <c r="C15" s="15">
        <v>6.2201388888888891</v>
      </c>
      <c r="D15" s="21">
        <v>304</v>
      </c>
      <c r="E15" s="14">
        <v>0</v>
      </c>
      <c r="F15" s="17">
        <v>10</v>
      </c>
      <c r="G15" s="21">
        <v>4895</v>
      </c>
      <c r="H15" s="15">
        <v>7.8041666666666671</v>
      </c>
      <c r="I15" s="21">
        <v>179</v>
      </c>
      <c r="J15" s="14">
        <v>1</v>
      </c>
      <c r="K15" s="14">
        <v>9</v>
      </c>
      <c r="L15" s="21"/>
      <c r="M15" s="15"/>
      <c r="N15" s="14"/>
      <c r="O15" s="14"/>
      <c r="P15" s="14"/>
      <c r="Q15" s="18">
        <v>110</v>
      </c>
      <c r="R15" s="14">
        <v>108</v>
      </c>
      <c r="S15" s="14"/>
    </row>
    <row r="16" spans="1:19" x14ac:dyDescent="0.25">
      <c r="A16" s="13">
        <f t="shared" si="0"/>
        <v>44172</v>
      </c>
      <c r="B16" s="21">
        <v>1201</v>
      </c>
      <c r="C16" s="15">
        <v>4.1944444444444446</v>
      </c>
      <c r="D16" s="21">
        <v>324</v>
      </c>
      <c r="E16" s="14">
        <v>0</v>
      </c>
      <c r="F16" s="17">
        <v>11</v>
      </c>
      <c r="G16" s="21">
        <v>4277</v>
      </c>
      <c r="H16" s="15">
        <v>7.0173611111111107</v>
      </c>
      <c r="I16" s="21">
        <v>105</v>
      </c>
      <c r="J16" s="14">
        <v>4</v>
      </c>
      <c r="K16" s="14">
        <v>5</v>
      </c>
      <c r="L16" s="21"/>
      <c r="M16" s="15"/>
      <c r="N16" s="14"/>
      <c r="O16" s="14"/>
      <c r="P16" s="14"/>
      <c r="Q16" s="18">
        <v>151</v>
      </c>
      <c r="R16" s="14">
        <v>60</v>
      </c>
      <c r="S16" s="14"/>
    </row>
    <row r="17" spans="1:19" x14ac:dyDescent="0.25">
      <c r="A17" s="14" t="s">
        <v>22</v>
      </c>
      <c r="B17" s="21">
        <f>SUM(B5:B16)</f>
        <v>19280</v>
      </c>
      <c r="C17" s="15">
        <f>SUM(C5:C16)</f>
        <v>67.95</v>
      </c>
      <c r="D17" s="21">
        <f>SUM(D5:D16)</f>
        <v>5331</v>
      </c>
      <c r="E17" s="14"/>
      <c r="F17" s="17">
        <f>SUM(F5:F16)</f>
        <v>174</v>
      </c>
      <c r="G17" s="21">
        <f>SUM(G5:G16)</f>
        <v>58870</v>
      </c>
      <c r="H17" s="15">
        <f>SUM(H5:H16)</f>
        <v>91.927083333333343</v>
      </c>
      <c r="I17" s="21">
        <f>SUM(I5:I16)</f>
        <v>3285</v>
      </c>
      <c r="J17" s="14"/>
      <c r="K17" s="14"/>
      <c r="L17" s="21">
        <f>SUM(L5:L16)</f>
        <v>3967</v>
      </c>
      <c r="M17" s="15">
        <f>SUM(M5:M16)</f>
        <v>6.1708333333333334</v>
      </c>
      <c r="N17" s="21">
        <f>SUM(N5:N16)</f>
        <v>225</v>
      </c>
      <c r="O17" s="14"/>
      <c r="P17" s="14"/>
      <c r="Q17" s="18"/>
      <c r="R17" s="14"/>
      <c r="S17" s="14"/>
    </row>
    <row r="18" spans="1:19" x14ac:dyDescent="0.25">
      <c r="A18" t="s">
        <v>12</v>
      </c>
      <c r="B18">
        <f>B17/12</f>
        <v>1606.6666666666667</v>
      </c>
      <c r="C18" s="2">
        <f>C17/12</f>
        <v>5.6625000000000005</v>
      </c>
      <c r="D18" s="3">
        <f>D17/12</f>
        <v>444.25</v>
      </c>
      <c r="G18">
        <f>G17/12</f>
        <v>4905.833333333333</v>
      </c>
      <c r="H18" s="2">
        <f>H17/12</f>
        <v>7.6605902777777786</v>
      </c>
      <c r="I18" s="3">
        <f>I17/12</f>
        <v>273.75</v>
      </c>
      <c r="L18">
        <f>L17/12</f>
        <v>330.58333333333331</v>
      </c>
      <c r="M18" s="2">
        <f>M17/12</f>
        <v>0.51423611111111112</v>
      </c>
      <c r="N18" s="6">
        <f>N17/6</f>
        <v>37.5</v>
      </c>
    </row>
    <row r="19" spans="1:19" ht="23.25" x14ac:dyDescent="0.25">
      <c r="B19" s="5">
        <f>(B14-B13)/B13</f>
        <v>-1.566265060240964E-2</v>
      </c>
      <c r="D19" s="5">
        <f>(D14-D13)/D13</f>
        <v>-3.8834951456310676E-2</v>
      </c>
      <c r="G19" t="s">
        <v>15</v>
      </c>
      <c r="K19" s="9" t="s">
        <v>16</v>
      </c>
      <c r="L19" s="3">
        <f>N18*B22</f>
        <v>134.78838683295851</v>
      </c>
      <c r="N19" s="6">
        <v>71.714285714285708</v>
      </c>
    </row>
    <row r="20" spans="1:19" x14ac:dyDescent="0.25">
      <c r="B20" s="5"/>
      <c r="D20" s="5"/>
      <c r="K20" s="9" t="s">
        <v>17</v>
      </c>
      <c r="L20">
        <v>12</v>
      </c>
    </row>
    <row r="21" spans="1:19" ht="23.25" x14ac:dyDescent="0.25">
      <c r="B21">
        <f>B17</f>
        <v>19280</v>
      </c>
      <c r="C21" s="2">
        <f t="shared" ref="C21:D21" si="1">C17</f>
        <v>67.95</v>
      </c>
      <c r="D21">
        <f t="shared" si="1"/>
        <v>5331</v>
      </c>
      <c r="K21" s="9" t="s">
        <v>18</v>
      </c>
      <c r="L21">
        <v>10</v>
      </c>
      <c r="N21">
        <f>SUM(N10:N16)</f>
        <v>0</v>
      </c>
    </row>
    <row r="22" spans="1:19" ht="23.25" x14ac:dyDescent="0.25">
      <c r="A22" s="7" t="s">
        <v>14</v>
      </c>
      <c r="B22" s="8">
        <f>(B21-B9)/(D21-D9)</f>
        <v>3.5943569822122265</v>
      </c>
      <c r="D22" s="5"/>
      <c r="K22" s="9" t="s">
        <v>20</v>
      </c>
      <c r="L22">
        <f>L20*2*L21</f>
        <v>240</v>
      </c>
      <c r="N22" s="10">
        <f>D21+N21</f>
        <v>5331</v>
      </c>
      <c r="O22" t="s">
        <v>21</v>
      </c>
    </row>
    <row r="23" spans="1:19" x14ac:dyDescent="0.25">
      <c r="B23" s="5"/>
      <c r="D23" s="5"/>
      <c r="K23" s="9" t="s">
        <v>19</v>
      </c>
      <c r="L23">
        <v>6</v>
      </c>
    </row>
    <row r="24" spans="1:19" x14ac:dyDescent="0.25">
      <c r="B24" s="5"/>
      <c r="D24" s="5"/>
      <c r="L24">
        <f>L22*L23</f>
        <v>1440</v>
      </c>
    </row>
    <row r="25" spans="1:19" x14ac:dyDescent="0.25">
      <c r="B25" s="5"/>
      <c r="D25" s="5"/>
    </row>
    <row r="26" spans="1:19" x14ac:dyDescent="0.25">
      <c r="B26" s="5"/>
      <c r="D26" s="5"/>
    </row>
    <row r="27" spans="1:19" x14ac:dyDescent="0.25">
      <c r="A27" t="s">
        <v>13</v>
      </c>
    </row>
    <row r="28" spans="1:19" x14ac:dyDescent="0.25">
      <c r="A28" s="1">
        <f>A5</f>
        <v>43831</v>
      </c>
      <c r="B28" s="3">
        <f>$B$18-B5</f>
        <v>-1038.3333333333333</v>
      </c>
      <c r="C28" s="2">
        <f>$C$18-C5</f>
        <v>-1.4124999999999996</v>
      </c>
      <c r="D28" s="3">
        <f>$D$18-D5</f>
        <v>-203.75</v>
      </c>
      <c r="E28" s="6">
        <f>B5/D5</f>
        <v>4.0817901234567904</v>
      </c>
      <c r="G28" s="3">
        <f>$G$18-G5</f>
        <v>-94.16666666666697</v>
      </c>
      <c r="H28" s="2">
        <f>$H$18-H5</f>
        <v>-4.2187499999999822E-2</v>
      </c>
      <c r="I28" s="3">
        <f>$I$18-I5</f>
        <v>-182.25</v>
      </c>
    </row>
    <row r="29" spans="1:19" x14ac:dyDescent="0.25">
      <c r="A29" s="1">
        <f t="shared" ref="A29:A39" si="2">A6</f>
        <v>43862</v>
      </c>
      <c r="B29" s="3">
        <f t="shared" ref="B29:B39" si="3">$B$18-B6</f>
        <v>-864.33333333333326</v>
      </c>
      <c r="C29" s="2">
        <f t="shared" ref="C29:C33" si="4">$C$18-C6</f>
        <v>-1.9722222222222214</v>
      </c>
      <c r="D29" s="3">
        <f t="shared" ref="D29:D39" si="5">$D$18-D6</f>
        <v>-255.75</v>
      </c>
      <c r="E29" s="6">
        <f t="shared" ref="E29:E39" si="6">B6/D6</f>
        <v>3.53</v>
      </c>
      <c r="G29" s="3">
        <f t="shared" ref="G29:G39" si="7">$G$18-G6</f>
        <v>-147.16666666666697</v>
      </c>
      <c r="H29" s="2">
        <f t="shared" ref="H29:H39" si="8">$H$18-H6</f>
        <v>0.41197916666666767</v>
      </c>
      <c r="I29" s="3">
        <f t="shared" ref="I29:I39" si="9">$I$18-I6</f>
        <v>-304.25</v>
      </c>
    </row>
    <row r="30" spans="1:19" x14ac:dyDescent="0.25">
      <c r="A30" s="1">
        <f t="shared" si="2"/>
        <v>43893</v>
      </c>
      <c r="B30" s="3">
        <f t="shared" si="3"/>
        <v>815.66666666666674</v>
      </c>
      <c r="C30" s="2">
        <f t="shared" si="4"/>
        <v>3.6798611111111112</v>
      </c>
      <c r="D30" s="3">
        <f t="shared" si="5"/>
        <v>220.25</v>
      </c>
      <c r="E30" s="6">
        <f t="shared" si="6"/>
        <v>3.53125</v>
      </c>
      <c r="G30" s="3">
        <f t="shared" si="7"/>
        <v>1637.833333333333</v>
      </c>
      <c r="H30" s="2">
        <f t="shared" si="8"/>
        <v>2.0578125000000007</v>
      </c>
      <c r="I30" s="3">
        <f t="shared" si="9"/>
        <v>5.75</v>
      </c>
    </row>
    <row r="31" spans="1:19" x14ac:dyDescent="0.25">
      <c r="A31" s="1">
        <f t="shared" si="2"/>
        <v>43924</v>
      </c>
      <c r="B31" s="3">
        <f t="shared" si="3"/>
        <v>16.666666666666742</v>
      </c>
      <c r="C31" s="2">
        <f t="shared" si="4"/>
        <v>0.54375000000000107</v>
      </c>
      <c r="D31" s="3">
        <f t="shared" si="5"/>
        <v>42.25</v>
      </c>
      <c r="E31" s="6">
        <f t="shared" si="6"/>
        <v>3.955223880597015</v>
      </c>
      <c r="G31" s="3">
        <f t="shared" si="7"/>
        <v>-625.16666666666697</v>
      </c>
      <c r="H31" s="2">
        <f t="shared" si="8"/>
        <v>-0.74079861111111001</v>
      </c>
      <c r="I31" s="3">
        <f t="shared" si="9"/>
        <v>46.75</v>
      </c>
    </row>
    <row r="32" spans="1:19" x14ac:dyDescent="0.25">
      <c r="A32" s="1">
        <f t="shared" si="2"/>
        <v>43955</v>
      </c>
      <c r="B32" s="3">
        <f t="shared" si="3"/>
        <v>-93.333333333333258</v>
      </c>
      <c r="C32" s="2">
        <f t="shared" si="4"/>
        <v>0.44930555555555607</v>
      </c>
      <c r="D32" s="3">
        <f t="shared" si="5"/>
        <v>4.25</v>
      </c>
      <c r="E32" s="6">
        <f t="shared" si="6"/>
        <v>3.8636363636363638</v>
      </c>
      <c r="G32" s="3">
        <f t="shared" si="7"/>
        <v>-345.16666666666697</v>
      </c>
      <c r="H32" s="2">
        <f t="shared" si="8"/>
        <v>-9.6354166666665186E-2</v>
      </c>
      <c r="I32" s="3">
        <f t="shared" si="9"/>
        <v>73.75</v>
      </c>
    </row>
    <row r="33" spans="1:9" x14ac:dyDescent="0.25">
      <c r="A33" s="1">
        <f t="shared" si="2"/>
        <v>43986</v>
      </c>
      <c r="B33" s="3">
        <f t="shared" si="3"/>
        <v>21.666666666666742</v>
      </c>
      <c r="C33" s="2">
        <f t="shared" si="4"/>
        <v>9.0277777777778567E-3</v>
      </c>
      <c r="D33" s="3">
        <f t="shared" si="5"/>
        <v>-47.75</v>
      </c>
      <c r="E33" s="6">
        <f t="shared" si="6"/>
        <v>3.2215447154471546</v>
      </c>
      <c r="G33" s="3">
        <f t="shared" si="7"/>
        <v>-81.16666666666697</v>
      </c>
      <c r="H33" s="2">
        <f t="shared" si="8"/>
        <v>-1.1282986111111111</v>
      </c>
      <c r="I33" s="3">
        <f t="shared" si="9"/>
        <v>30.75</v>
      </c>
    </row>
    <row r="34" spans="1:9" x14ac:dyDescent="0.25">
      <c r="A34" s="1">
        <f t="shared" si="2"/>
        <v>44017</v>
      </c>
      <c r="B34" s="3">
        <f t="shared" si="3"/>
        <v>120.66666666666674</v>
      </c>
      <c r="C34" s="2">
        <f>-($C$18-C11)</f>
        <v>-0.35138888888888964</v>
      </c>
      <c r="D34" s="3">
        <f t="shared" si="5"/>
        <v>-62.75</v>
      </c>
      <c r="E34" s="6">
        <f t="shared" si="6"/>
        <v>2.9309664694280078</v>
      </c>
      <c r="G34" s="3">
        <f t="shared" si="7"/>
        <v>-880.16666666666697</v>
      </c>
      <c r="H34" s="2">
        <f t="shared" si="8"/>
        <v>-1.9560763888888886</v>
      </c>
      <c r="I34" s="3">
        <f t="shared" si="9"/>
        <v>-13.25</v>
      </c>
    </row>
    <row r="35" spans="1:9" x14ac:dyDescent="0.25">
      <c r="A35" s="1">
        <f t="shared" si="2"/>
        <v>44048</v>
      </c>
      <c r="B35" s="3">
        <f t="shared" si="3"/>
        <v>-36.333333333333258</v>
      </c>
      <c r="C35" s="2">
        <f t="shared" ref="C35:C39" si="10">-($C$18-C12)</f>
        <v>2.1687499999999993</v>
      </c>
      <c r="D35" s="3">
        <f t="shared" si="5"/>
        <v>-37.75</v>
      </c>
      <c r="E35" s="6">
        <f t="shared" si="6"/>
        <v>3.408713692946058</v>
      </c>
      <c r="G35" s="3">
        <f t="shared" si="7"/>
        <v>458.83333333333303</v>
      </c>
      <c r="H35" s="2">
        <f t="shared" si="8"/>
        <v>1.0828125000000002</v>
      </c>
      <c r="I35" s="3">
        <f t="shared" si="9"/>
        <v>50.75</v>
      </c>
    </row>
    <row r="36" spans="1:9" x14ac:dyDescent="0.25">
      <c r="A36" s="1">
        <f t="shared" si="2"/>
        <v>44079</v>
      </c>
      <c r="B36" s="3">
        <f t="shared" si="3"/>
        <v>-53.333333333333258</v>
      </c>
      <c r="C36" s="2">
        <f t="shared" si="10"/>
        <v>-2.708333333333357E-2</v>
      </c>
      <c r="D36" s="3">
        <f t="shared" si="5"/>
        <v>32.25</v>
      </c>
      <c r="E36" s="6">
        <f t="shared" si="6"/>
        <v>4.0291262135922334</v>
      </c>
      <c r="G36" s="3">
        <f t="shared" si="7"/>
        <v>-32.16666666666697</v>
      </c>
      <c r="H36" s="2">
        <f t="shared" si="8"/>
        <v>0.2751736111111116</v>
      </c>
      <c r="I36" s="3">
        <f t="shared" si="9"/>
        <v>42.75</v>
      </c>
    </row>
    <row r="37" spans="1:9" x14ac:dyDescent="0.25">
      <c r="A37" s="1">
        <f t="shared" si="2"/>
        <v>44110</v>
      </c>
      <c r="B37" s="3">
        <f t="shared" si="3"/>
        <v>-27.333333333333258</v>
      </c>
      <c r="C37" s="2">
        <f t="shared" si="10"/>
        <v>0.41736111111111018</v>
      </c>
      <c r="D37" s="3">
        <f t="shared" si="5"/>
        <v>48.25</v>
      </c>
      <c r="E37" s="6">
        <f t="shared" si="6"/>
        <v>4.1262626262626263</v>
      </c>
      <c r="G37" s="3">
        <f t="shared" si="7"/>
        <v>-531.16666666666697</v>
      </c>
      <c r="H37" s="2">
        <f t="shared" si="8"/>
        <v>-0.36371527777777679</v>
      </c>
      <c r="I37" s="3">
        <f t="shared" si="9"/>
        <v>-14.25</v>
      </c>
    </row>
    <row r="38" spans="1:9" x14ac:dyDescent="0.25">
      <c r="A38" s="1">
        <f t="shared" si="2"/>
        <v>44141</v>
      </c>
      <c r="B38" s="3">
        <f t="shared" si="3"/>
        <v>732.66666666666674</v>
      </c>
      <c r="C38" s="2">
        <f t="shared" si="10"/>
        <v>0.55763888888888857</v>
      </c>
      <c r="D38" s="3">
        <f t="shared" si="5"/>
        <v>140.25</v>
      </c>
      <c r="E38" s="6">
        <f t="shared" si="6"/>
        <v>2.875</v>
      </c>
      <c r="G38" s="3">
        <f t="shared" si="7"/>
        <v>10.83333333333303</v>
      </c>
      <c r="H38" s="2">
        <f t="shared" si="8"/>
        <v>-0.14357638888888857</v>
      </c>
      <c r="I38" s="3">
        <f t="shared" si="9"/>
        <v>94.75</v>
      </c>
    </row>
    <row r="39" spans="1:9" x14ac:dyDescent="0.25">
      <c r="A39" s="1">
        <f t="shared" si="2"/>
        <v>44172</v>
      </c>
      <c r="B39" s="3">
        <f t="shared" si="3"/>
        <v>405.66666666666674</v>
      </c>
      <c r="C39" s="2">
        <f t="shared" si="10"/>
        <v>-1.4680555555555559</v>
      </c>
      <c r="D39" s="3">
        <f t="shared" si="5"/>
        <v>120.25</v>
      </c>
      <c r="E39" s="6">
        <f t="shared" si="6"/>
        <v>3.7067901234567899</v>
      </c>
      <c r="G39" s="3">
        <f t="shared" si="7"/>
        <v>628.83333333333303</v>
      </c>
      <c r="H39" s="2">
        <f t="shared" si="8"/>
        <v>0.64322916666666785</v>
      </c>
      <c r="I39" s="3">
        <f t="shared" si="9"/>
        <v>168.75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I11"/>
  <sheetViews>
    <sheetView tabSelected="1" workbookViewId="0">
      <selection activeCell="G9" sqref="G9"/>
    </sheetView>
  </sheetViews>
  <sheetFormatPr defaultRowHeight="15" x14ac:dyDescent="0.25"/>
  <cols>
    <col min="1" max="1" width="9.5703125" customWidth="1"/>
    <col min="2" max="2" width="9.5703125" bestFit="1" customWidth="1"/>
  </cols>
  <sheetData>
    <row r="3" spans="1:9" ht="51" x14ac:dyDescent="0.25">
      <c r="B3" s="23" t="s">
        <v>1</v>
      </c>
      <c r="C3" s="23" t="s">
        <v>23</v>
      </c>
      <c r="D3" s="23" t="s">
        <v>24</v>
      </c>
      <c r="E3" s="25" t="s">
        <v>26</v>
      </c>
      <c r="F3" s="25" t="s">
        <v>11</v>
      </c>
      <c r="G3" s="24" t="s">
        <v>25</v>
      </c>
      <c r="H3" s="23" t="s">
        <v>22</v>
      </c>
    </row>
    <row r="4" spans="1:9" x14ac:dyDescent="0.25">
      <c r="A4" s="14">
        <v>2015</v>
      </c>
      <c r="B4" s="21">
        <v>6093</v>
      </c>
      <c r="C4" s="21">
        <v>5225</v>
      </c>
      <c r="D4" s="21">
        <v>3515</v>
      </c>
      <c r="E4" s="21">
        <v>18062</v>
      </c>
      <c r="F4" s="21"/>
      <c r="G4" s="21">
        <v>2442</v>
      </c>
      <c r="H4" s="29">
        <f>SUM(B4:G4)</f>
        <v>35337</v>
      </c>
    </row>
    <row r="5" spans="1:9" x14ac:dyDescent="0.25">
      <c r="A5" s="14">
        <f>A4+1</f>
        <v>2016</v>
      </c>
      <c r="B5" s="21">
        <v>7313</v>
      </c>
      <c r="C5" s="21">
        <v>4636</v>
      </c>
      <c r="D5" s="21">
        <v>2981</v>
      </c>
      <c r="E5" s="21">
        <v>16533</v>
      </c>
      <c r="F5" s="21"/>
      <c r="G5" s="21">
        <v>2498</v>
      </c>
      <c r="H5" s="29">
        <f t="shared" ref="H5:H10" si="0">SUM(B5:G5)</f>
        <v>33961</v>
      </c>
    </row>
    <row r="6" spans="1:9" x14ac:dyDescent="0.25">
      <c r="A6" s="14">
        <f t="shared" ref="A6:A11" si="1">A5+1</f>
        <v>2017</v>
      </c>
      <c r="B6" s="21">
        <v>6775</v>
      </c>
      <c r="C6" s="21">
        <v>4538</v>
      </c>
      <c r="D6" s="21">
        <v>2006</v>
      </c>
      <c r="E6" s="21">
        <v>15287</v>
      </c>
      <c r="F6" s="21"/>
      <c r="G6" s="21">
        <v>2606</v>
      </c>
      <c r="H6" s="29">
        <f t="shared" si="0"/>
        <v>31212</v>
      </c>
    </row>
    <row r="7" spans="1:9" x14ac:dyDescent="0.25">
      <c r="A7" s="14">
        <f t="shared" si="1"/>
        <v>2018</v>
      </c>
      <c r="B7" s="21">
        <v>6264</v>
      </c>
      <c r="C7" s="21">
        <v>3787</v>
      </c>
      <c r="D7" s="21">
        <v>1436</v>
      </c>
      <c r="E7" s="21">
        <v>11142</v>
      </c>
      <c r="F7" s="21"/>
      <c r="G7" s="21">
        <v>2333</v>
      </c>
      <c r="H7" s="29">
        <f t="shared" si="0"/>
        <v>24962</v>
      </c>
      <c r="I7" t="s">
        <v>27</v>
      </c>
    </row>
    <row r="8" spans="1:9" x14ac:dyDescent="0.25">
      <c r="A8" s="14">
        <f t="shared" si="1"/>
        <v>2019</v>
      </c>
      <c r="B8" s="21">
        <v>4835</v>
      </c>
      <c r="C8" s="21">
        <v>3105</v>
      </c>
      <c r="D8" s="21"/>
      <c r="E8" s="21">
        <v>2500</v>
      </c>
      <c r="F8" s="21"/>
      <c r="G8" s="21">
        <v>2615</v>
      </c>
      <c r="H8" s="29">
        <f t="shared" si="0"/>
        <v>13055</v>
      </c>
    </row>
    <row r="9" spans="1:9" x14ac:dyDescent="0.25">
      <c r="A9" s="14">
        <f t="shared" si="1"/>
        <v>2020</v>
      </c>
      <c r="B9" s="27">
        <f>'2020'!I17+'2020'!N17</f>
        <v>3510</v>
      </c>
      <c r="C9" s="28"/>
      <c r="D9" s="21"/>
      <c r="E9" s="21"/>
      <c r="F9" s="21"/>
      <c r="G9" s="21"/>
      <c r="H9" s="29">
        <f t="shared" si="0"/>
        <v>3510</v>
      </c>
      <c r="I9">
        <v>3510</v>
      </c>
    </row>
    <row r="10" spans="1:9" x14ac:dyDescent="0.25">
      <c r="A10" s="14">
        <f t="shared" si="1"/>
        <v>2021</v>
      </c>
      <c r="B10" s="27">
        <f>'2021'!I17</f>
        <v>3878</v>
      </c>
      <c r="C10" s="28"/>
      <c r="D10" s="21"/>
      <c r="E10" s="21">
        <f>'2020'!D17</f>
        <v>5331</v>
      </c>
      <c r="F10" s="21">
        <v>366</v>
      </c>
      <c r="G10" s="21"/>
      <c r="H10" s="29">
        <f t="shared" si="0"/>
        <v>9575</v>
      </c>
      <c r="I10">
        <v>3878</v>
      </c>
    </row>
    <row r="11" spans="1:9" x14ac:dyDescent="0.25">
      <c r="A11" s="14">
        <f t="shared" si="1"/>
        <v>2022</v>
      </c>
      <c r="B11" s="26"/>
      <c r="C11" s="26"/>
      <c r="D11" s="26"/>
      <c r="E11" s="26"/>
      <c r="F11" s="26"/>
      <c r="G11" s="26"/>
    </row>
  </sheetData>
  <mergeCells count="2">
    <mergeCell ref="B9:C9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2020</vt:lpstr>
      <vt:lpstr>Multi-year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Tregillus</dc:creator>
  <cp:lastModifiedBy>Tregillus</cp:lastModifiedBy>
  <dcterms:created xsi:type="dcterms:W3CDTF">2022-05-27T02:25:48Z</dcterms:created>
  <dcterms:modified xsi:type="dcterms:W3CDTF">2022-06-22T19:43:38Z</dcterms:modified>
</cp:coreProperties>
</file>