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SU\Data Analysis\Ridership\OSTGP - Ozone Season Transit Grant Program Info\"/>
    </mc:Choice>
  </mc:AlternateContent>
  <xr:revisionPtr revIDLastSave="0" documentId="13_ncr:1_{5F16E23F-4425-493F-AD7E-F3699516C95C}" xr6:coauthVersionLast="47" xr6:coauthVersionMax="47" xr10:uidLastSave="{00000000-0000-0000-0000-000000000000}"/>
  <bookViews>
    <workbookView xWindow="-120" yWindow="-120" windowWidth="29040" windowHeight="15840" xr2:uid="{FFE4BC78-D9A7-4658-BBF1-1683CF8BE055}"/>
  </bookViews>
  <sheets>
    <sheet name="Summary" sheetId="3" r:id="rId1"/>
    <sheet name="Weekdays" sheetId="5" r:id="rId2"/>
    <sheet name="Saturdays" sheetId="6" r:id="rId3"/>
    <sheet name="Sundays" sheetId="7" r:id="rId4"/>
    <sheet name="2018 August Fares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3" l="1"/>
  <c r="D36" i="3"/>
  <c r="E43" i="3"/>
  <c r="D41" i="3"/>
  <c r="E41" i="3" s="1"/>
  <c r="U23" i="7"/>
  <c r="U38" i="5"/>
  <c r="E36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1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C8" i="3"/>
  <c r="BQ35" i="5"/>
  <c r="BR35" i="5"/>
  <c r="BS35" i="5"/>
  <c r="BT35" i="5"/>
  <c r="BV7" i="7"/>
  <c r="BW7" i="7"/>
  <c r="BX7" i="7"/>
  <c r="BY7" i="7"/>
  <c r="BV8" i="7"/>
  <c r="BW8" i="7"/>
  <c r="BX8" i="7"/>
  <c r="BY8" i="7"/>
  <c r="BV9" i="7"/>
  <c r="BW9" i="7"/>
  <c r="BX9" i="7"/>
  <c r="BY9" i="7"/>
  <c r="BV10" i="7"/>
  <c r="BW10" i="7"/>
  <c r="BX10" i="7"/>
  <c r="BY10" i="7"/>
  <c r="BV11" i="7"/>
  <c r="BW11" i="7"/>
  <c r="BX11" i="7"/>
  <c r="BY11" i="7"/>
  <c r="BV12" i="7"/>
  <c r="BW12" i="7"/>
  <c r="BX12" i="7"/>
  <c r="BY12" i="7"/>
  <c r="BV13" i="7"/>
  <c r="BW13" i="7"/>
  <c r="BX13" i="7"/>
  <c r="BY13" i="7"/>
  <c r="BV14" i="7"/>
  <c r="BW14" i="7"/>
  <c r="BX14" i="7"/>
  <c r="BY14" i="7"/>
  <c r="BV15" i="7"/>
  <c r="BW15" i="7"/>
  <c r="BX15" i="7"/>
  <c r="BY15" i="7"/>
  <c r="BV16" i="7"/>
  <c r="BW16" i="7"/>
  <c r="BX16" i="7"/>
  <c r="BY16" i="7"/>
  <c r="BV17" i="7"/>
  <c r="BW17" i="7"/>
  <c r="BX17" i="7"/>
  <c r="BY17" i="7"/>
  <c r="BV18" i="7"/>
  <c r="BW18" i="7"/>
  <c r="BX18" i="7"/>
  <c r="BY18" i="7"/>
  <c r="BV19" i="7"/>
  <c r="BW19" i="7"/>
  <c r="BX19" i="7"/>
  <c r="BY19" i="7"/>
  <c r="BV20" i="7"/>
  <c r="BW20" i="7"/>
  <c r="BX20" i="7"/>
  <c r="BY20" i="7"/>
  <c r="BV7" i="6"/>
  <c r="BW7" i="6"/>
  <c r="BX7" i="6"/>
  <c r="BY7" i="6"/>
  <c r="BV8" i="6"/>
  <c r="BW8" i="6"/>
  <c r="BX8" i="6"/>
  <c r="BY8" i="6"/>
  <c r="BV9" i="6"/>
  <c r="BW9" i="6"/>
  <c r="BX9" i="6"/>
  <c r="BY9" i="6"/>
  <c r="BV10" i="6"/>
  <c r="BW10" i="6"/>
  <c r="BX10" i="6"/>
  <c r="BY10" i="6"/>
  <c r="BV11" i="6"/>
  <c r="BW11" i="6"/>
  <c r="BX11" i="6"/>
  <c r="BY11" i="6"/>
  <c r="BV12" i="6"/>
  <c r="BW12" i="6"/>
  <c r="BX12" i="6"/>
  <c r="BY12" i="6"/>
  <c r="BV13" i="6"/>
  <c r="BW13" i="6"/>
  <c r="BX13" i="6"/>
  <c r="BY13" i="6"/>
  <c r="BV14" i="6"/>
  <c r="BW14" i="6"/>
  <c r="BX14" i="6"/>
  <c r="BY14" i="6"/>
  <c r="BV15" i="6"/>
  <c r="BW15" i="6"/>
  <c r="BX15" i="6"/>
  <c r="BY15" i="6"/>
  <c r="BV16" i="6"/>
  <c r="BW16" i="6"/>
  <c r="BX16" i="6"/>
  <c r="BY16" i="6"/>
  <c r="BV17" i="6"/>
  <c r="BW17" i="6"/>
  <c r="BX17" i="6"/>
  <c r="BY17" i="6"/>
  <c r="BV18" i="6"/>
  <c r="BW18" i="6"/>
  <c r="BX18" i="6"/>
  <c r="BY18" i="6"/>
  <c r="BV19" i="6"/>
  <c r="BW19" i="6"/>
  <c r="BX19" i="6"/>
  <c r="BY19" i="6"/>
  <c r="BV20" i="6"/>
  <c r="BW20" i="6"/>
  <c r="BX20" i="6"/>
  <c r="BY20" i="6"/>
  <c r="BV21" i="6"/>
  <c r="BW21" i="6"/>
  <c r="BX21" i="6"/>
  <c r="BY21" i="6"/>
  <c r="BV22" i="6"/>
  <c r="BW22" i="6"/>
  <c r="BX22" i="6"/>
  <c r="BY22" i="6"/>
  <c r="BV23" i="6"/>
  <c r="BW23" i="6"/>
  <c r="BX23" i="6"/>
  <c r="BY23" i="6"/>
  <c r="BV24" i="6"/>
  <c r="BW24" i="6"/>
  <c r="BX24" i="6"/>
  <c r="BY24" i="6"/>
  <c r="BV25" i="6"/>
  <c r="BW25" i="6"/>
  <c r="BX25" i="6"/>
  <c r="BY25" i="6"/>
  <c r="BV26" i="6"/>
  <c r="BW26" i="6"/>
  <c r="BX26" i="6"/>
  <c r="BY26" i="6"/>
  <c r="BV27" i="6"/>
  <c r="BW27" i="6"/>
  <c r="BX27" i="6"/>
  <c r="BY27" i="6"/>
  <c r="BV28" i="6"/>
  <c r="BW28" i="6"/>
  <c r="BX28" i="6"/>
  <c r="BY28" i="6"/>
  <c r="BV29" i="6"/>
  <c r="BW29" i="6"/>
  <c r="BX29" i="6"/>
  <c r="BY29" i="6"/>
  <c r="BV7" i="5"/>
  <c r="BW7" i="5"/>
  <c r="BX7" i="5"/>
  <c r="BY7" i="5"/>
  <c r="BV8" i="5"/>
  <c r="BW8" i="5"/>
  <c r="BX8" i="5"/>
  <c r="BY8" i="5"/>
  <c r="BV9" i="5"/>
  <c r="BW9" i="5"/>
  <c r="BX9" i="5"/>
  <c r="BY9" i="5"/>
  <c r="BV10" i="5"/>
  <c r="BW10" i="5"/>
  <c r="BX10" i="5"/>
  <c r="BY10" i="5"/>
  <c r="BV11" i="5"/>
  <c r="BW11" i="5"/>
  <c r="BX11" i="5"/>
  <c r="BY11" i="5"/>
  <c r="BV12" i="5"/>
  <c r="BW12" i="5"/>
  <c r="BX12" i="5"/>
  <c r="BY12" i="5"/>
  <c r="BV13" i="5"/>
  <c r="BW13" i="5"/>
  <c r="BX13" i="5"/>
  <c r="BY13" i="5"/>
  <c r="BV14" i="5"/>
  <c r="BW14" i="5"/>
  <c r="BX14" i="5"/>
  <c r="BY14" i="5"/>
  <c r="BV15" i="5"/>
  <c r="BW15" i="5"/>
  <c r="BX15" i="5"/>
  <c r="BY15" i="5"/>
  <c r="BV16" i="5"/>
  <c r="BW16" i="5"/>
  <c r="BX16" i="5"/>
  <c r="BY16" i="5"/>
  <c r="BV17" i="5"/>
  <c r="BW17" i="5"/>
  <c r="BX17" i="5"/>
  <c r="BY17" i="5"/>
  <c r="BV18" i="5"/>
  <c r="BW18" i="5"/>
  <c r="BX18" i="5"/>
  <c r="BY18" i="5"/>
  <c r="BV19" i="5"/>
  <c r="BW19" i="5"/>
  <c r="BX19" i="5"/>
  <c r="BY19" i="5"/>
  <c r="BV20" i="5"/>
  <c r="BW20" i="5"/>
  <c r="BX20" i="5"/>
  <c r="BY20" i="5"/>
  <c r="BV21" i="5"/>
  <c r="BW21" i="5"/>
  <c r="BX21" i="5"/>
  <c r="BY21" i="5"/>
  <c r="BV22" i="5"/>
  <c r="BW22" i="5"/>
  <c r="BX22" i="5"/>
  <c r="BY22" i="5"/>
  <c r="BV23" i="5"/>
  <c r="BW23" i="5"/>
  <c r="BX23" i="5"/>
  <c r="BY23" i="5"/>
  <c r="BV24" i="5"/>
  <c r="BW24" i="5"/>
  <c r="BX24" i="5"/>
  <c r="BY24" i="5"/>
  <c r="BV25" i="5"/>
  <c r="BW25" i="5"/>
  <c r="BX25" i="5"/>
  <c r="BY25" i="5"/>
  <c r="BV26" i="5"/>
  <c r="BW26" i="5"/>
  <c r="BX26" i="5"/>
  <c r="BY26" i="5"/>
  <c r="BV27" i="5"/>
  <c r="BW27" i="5"/>
  <c r="BX27" i="5"/>
  <c r="BY27" i="5"/>
  <c r="BV28" i="5"/>
  <c r="BW28" i="5"/>
  <c r="BX28" i="5"/>
  <c r="BY28" i="5"/>
  <c r="BV29" i="5"/>
  <c r="BW29" i="5"/>
  <c r="BX29" i="5"/>
  <c r="BY29" i="5"/>
  <c r="BV30" i="5"/>
  <c r="BW30" i="5"/>
  <c r="BX30" i="5"/>
  <c r="BY30" i="5"/>
  <c r="BV31" i="5"/>
  <c r="BW31" i="5"/>
  <c r="BX31" i="5"/>
  <c r="BY31" i="5"/>
  <c r="BV32" i="5"/>
  <c r="BW32" i="5"/>
  <c r="BX32" i="5"/>
  <c r="BY32" i="5"/>
  <c r="BV33" i="5"/>
  <c r="BW33" i="5"/>
  <c r="BX33" i="5"/>
  <c r="BY33" i="5"/>
  <c r="BV34" i="5"/>
  <c r="BW34" i="5"/>
  <c r="BX34" i="5"/>
  <c r="BY34" i="5"/>
  <c r="B35" i="5"/>
  <c r="C35" i="5"/>
  <c r="D35" i="5"/>
  <c r="E35" i="5"/>
  <c r="F35" i="5"/>
  <c r="G35" i="5"/>
  <c r="H35" i="5"/>
  <c r="I35" i="5"/>
  <c r="J35" i="5"/>
  <c r="K35" i="5"/>
  <c r="BV35" i="5" s="1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X35" i="5" s="1"/>
  <c r="BE35" i="5"/>
  <c r="BF35" i="5"/>
  <c r="BG35" i="5"/>
  <c r="BH35" i="5"/>
  <c r="BI35" i="5"/>
  <c r="BJ35" i="5"/>
  <c r="BK35" i="5"/>
  <c r="BL35" i="5"/>
  <c r="BM35" i="5"/>
  <c r="BN35" i="5"/>
  <c r="BO35" i="5"/>
  <c r="BP35" i="5"/>
  <c r="BW35" i="5"/>
  <c r="BY35" i="5"/>
  <c r="E30" i="1"/>
  <c r="AM29" i="1"/>
  <c r="AL29" i="1"/>
  <c r="AK29" i="1"/>
  <c r="AH29" i="1"/>
  <c r="AM28" i="1"/>
  <c r="AL28" i="1"/>
  <c r="AK28" i="1"/>
  <c r="AH28" i="1"/>
  <c r="AM27" i="1"/>
  <c r="AL27" i="1"/>
  <c r="AK27" i="1"/>
  <c r="AH27" i="1"/>
  <c r="AM26" i="1"/>
  <c r="AL26" i="1"/>
  <c r="AK26" i="1"/>
  <c r="AH26" i="1"/>
  <c r="AM25" i="1"/>
  <c r="AL25" i="1"/>
  <c r="AK25" i="1"/>
  <c r="AH25" i="1"/>
  <c r="AM24" i="1"/>
  <c r="AL24" i="1"/>
  <c r="AK24" i="1"/>
  <c r="AH24" i="1"/>
  <c r="AM23" i="1"/>
  <c r="AL23" i="1"/>
  <c r="AK23" i="1"/>
  <c r="AH23" i="1"/>
  <c r="AM22" i="1"/>
  <c r="AL22" i="1"/>
  <c r="AK22" i="1"/>
  <c r="AH22" i="1"/>
  <c r="AM21" i="1"/>
  <c r="AL21" i="1"/>
  <c r="AK21" i="1"/>
  <c r="AH21" i="1"/>
  <c r="AM20" i="1"/>
  <c r="AL20" i="1"/>
  <c r="AK20" i="1"/>
  <c r="AH20" i="1"/>
  <c r="AM19" i="1"/>
  <c r="AL19" i="1"/>
  <c r="AK19" i="1"/>
  <c r="AH19" i="1"/>
  <c r="AM18" i="1"/>
  <c r="AL18" i="1"/>
  <c r="AK18" i="1"/>
  <c r="AH18" i="1"/>
  <c r="AM17" i="1"/>
  <c r="AL17" i="1"/>
  <c r="AK17" i="1"/>
  <c r="AH17" i="1"/>
  <c r="AM16" i="1"/>
  <c r="AL16" i="1"/>
  <c r="AK16" i="1"/>
  <c r="AH16" i="1"/>
  <c r="AM15" i="1"/>
  <c r="AL15" i="1"/>
  <c r="AK15" i="1"/>
  <c r="AH15" i="1"/>
  <c r="AM14" i="1"/>
  <c r="AL14" i="1"/>
  <c r="AK14" i="1"/>
  <c r="AH14" i="1"/>
  <c r="AM13" i="1"/>
  <c r="AL13" i="1"/>
  <c r="AK13" i="1"/>
  <c r="AH13" i="1"/>
  <c r="AM12" i="1"/>
  <c r="AL12" i="1"/>
  <c r="AK12" i="1"/>
  <c r="AH12" i="1"/>
  <c r="AM11" i="1"/>
  <c r="AL11" i="1"/>
  <c r="AK11" i="1"/>
  <c r="AH11" i="1"/>
  <c r="AM10" i="1"/>
  <c r="AL10" i="1"/>
  <c r="AK10" i="1"/>
  <c r="AH10" i="1"/>
  <c r="AM9" i="1"/>
  <c r="AL9" i="1"/>
  <c r="AK9" i="1"/>
  <c r="AH9" i="1"/>
  <c r="AM8" i="1"/>
  <c r="AL8" i="1"/>
  <c r="AK8" i="1"/>
  <c r="AH8" i="1"/>
  <c r="AM7" i="1"/>
  <c r="AL7" i="1"/>
  <c r="AK7" i="1"/>
  <c r="AH7" i="1"/>
  <c r="AM6" i="1"/>
  <c r="AL6" i="1"/>
  <c r="AK6" i="1"/>
  <c r="AH6" i="1"/>
  <c r="AM5" i="1"/>
  <c r="AL5" i="1"/>
  <c r="AK5" i="1"/>
  <c r="AH5" i="1"/>
  <c r="AM4" i="1"/>
  <c r="AL4" i="1"/>
  <c r="AK4" i="1"/>
  <c r="AH4" i="1"/>
  <c r="AM3" i="1"/>
  <c r="AL3" i="1"/>
  <c r="AK3" i="1"/>
  <c r="AH3" i="1"/>
  <c r="AM2" i="1"/>
  <c r="AL2" i="1"/>
  <c r="AK2" i="1"/>
  <c r="AH2" i="1"/>
</calcChain>
</file>

<file path=xl/sharedStrings.xml><?xml version="1.0" encoding="utf-8"?>
<sst xmlns="http://schemas.openxmlformats.org/spreadsheetml/2006/main" count="510" uniqueCount="209">
  <si>
    <t>August</t>
  </si>
  <si>
    <t>Year</t>
  </si>
  <si>
    <t>Month</t>
  </si>
  <si>
    <t>Route</t>
  </si>
  <si>
    <t>Weekday UPT</t>
  </si>
  <si>
    <t>Weekdays Operated</t>
  </si>
  <si>
    <t>Weekday Revenue Hours</t>
  </si>
  <si>
    <t>Weekday Riders per RH</t>
  </si>
  <si>
    <t>Weekday Cash Passengers</t>
  </si>
  <si>
    <t>Weekday No Charge Fare</t>
  </si>
  <si>
    <t>Weekday Passes</t>
  </si>
  <si>
    <t>Weekday Transfers</t>
  </si>
  <si>
    <t>Saturday UPT</t>
  </si>
  <si>
    <t>Saturdays Operated</t>
  </si>
  <si>
    <t>Saturday Revenue Hours</t>
  </si>
  <si>
    <t>Saturday Riders per RH</t>
  </si>
  <si>
    <t>Saturday Cash Passengers</t>
  </si>
  <si>
    <t>Saturday No Charge Fare</t>
  </si>
  <si>
    <t>Saturday Passes</t>
  </si>
  <si>
    <t>Saturday Transfers</t>
  </si>
  <si>
    <t>Sunday UPT</t>
  </si>
  <si>
    <t>Sundays Operated</t>
  </si>
  <si>
    <t>Sunday Revenue Hours</t>
  </si>
  <si>
    <t>Sunday Riders per RH</t>
  </si>
  <si>
    <t>Sunday Cash Passengers</t>
  </si>
  <si>
    <t>Sunday No Charge Fare</t>
  </si>
  <si>
    <t>Sunday Passes</t>
  </si>
  <si>
    <t>Sunday Transfers</t>
  </si>
  <si>
    <t>Total Revenue Hours</t>
  </si>
  <si>
    <t>Total Cash Passengers</t>
  </si>
  <si>
    <t>Total No Charge</t>
  </si>
  <si>
    <t>Total Passes</t>
  </si>
  <si>
    <t>Total Transfers</t>
  </si>
  <si>
    <t>Total Route Passengers</t>
  </si>
  <si>
    <t>% Cash of Total</t>
  </si>
  <si>
    <t>Total Riders per RH</t>
  </si>
  <si>
    <t>Weekday Farebox</t>
  </si>
  <si>
    <t>Farebox per Cash Passenger</t>
  </si>
  <si>
    <t>Saturday Farebox</t>
  </si>
  <si>
    <t>Saturday Farebox per Cash Passenger</t>
  </si>
  <si>
    <t>Sunday Farebox</t>
  </si>
  <si>
    <t>Sunday Farebox per Cash Passenger</t>
  </si>
  <si>
    <t>Total Farebox</t>
  </si>
  <si>
    <t>Reported at 07:57:43 on Thursday April 16, 2020 [RPTRTS 2.05.10.34]</t>
  </si>
  <si>
    <t>One case of event overflow occurred for the search criteria.</t>
  </si>
  <si>
    <t>Event Overflow:</t>
  </si>
  <si>
    <t>Route &gt; 0; Current Revenue + Ridership &gt; 0</t>
  </si>
  <si>
    <t>Filter:</t>
  </si>
  <si>
    <t>All</t>
  </si>
  <si>
    <t>Bus:</t>
  </si>
  <si>
    <t>Trip:</t>
  </si>
  <si>
    <t>Fareset:</t>
  </si>
  <si>
    <t>Run:</t>
  </si>
  <si>
    <t>All (Route &gt; 0)</t>
  </si>
  <si>
    <t>Route:</t>
  </si>
  <si>
    <t>Monday, Tuesday, Wednesday, Thursday, Friday</t>
  </si>
  <si>
    <t>Weekday:</t>
  </si>
  <si>
    <t>Period:</t>
  </si>
  <si>
    <t>Location:</t>
  </si>
  <si>
    <t>Search Criteria:</t>
  </si>
  <si>
    <t>TOTAL</t>
  </si>
  <si>
    <t>Transfers</t>
  </si>
  <si>
    <t>Passes</t>
  </si>
  <si>
    <t>No Charge Fare</t>
  </si>
  <si>
    <t>Cash</t>
  </si>
  <si>
    <t>TTP 48 CHANGE</t>
  </si>
  <si>
    <t>TTP 47 PROCESS</t>
  </si>
  <si>
    <t>TTP 46</t>
  </si>
  <si>
    <t>TTP 45</t>
  </si>
  <si>
    <t>TTP 44 22R SPCL</t>
  </si>
  <si>
    <t>TTP 43 20R SPEC</t>
  </si>
  <si>
    <t>TTP 42 22R ADU</t>
  </si>
  <si>
    <t>TTP 41 20R ADUL</t>
  </si>
  <si>
    <t>TTP 40</t>
  </si>
  <si>
    <t>TTP 39 $20 B-OR</t>
  </si>
  <si>
    <t>TTP 38 $10 B-OR</t>
  </si>
  <si>
    <t>TTP 37 $5  B-OR</t>
  </si>
  <si>
    <t>TTP 36</t>
  </si>
  <si>
    <t>TTP 35 31DAYMIL</t>
  </si>
  <si>
    <t>TTP 34</t>
  </si>
  <si>
    <t>TTP 33</t>
  </si>
  <si>
    <t>TTP 32 31DAYSP</t>
  </si>
  <si>
    <t>TTP 31 31DAYRG</t>
  </si>
  <si>
    <t>TTP 30</t>
  </si>
  <si>
    <t>TTP 29</t>
  </si>
  <si>
    <t>TTP 28</t>
  </si>
  <si>
    <t>TTP 27</t>
  </si>
  <si>
    <t>TTP 26</t>
  </si>
  <si>
    <t>TTP 25</t>
  </si>
  <si>
    <t>TTP 24</t>
  </si>
  <si>
    <t>TTP 23</t>
  </si>
  <si>
    <t>TTP 22 OVER PAY</t>
  </si>
  <si>
    <t>TTP 21 DAY PASS</t>
  </si>
  <si>
    <t>TTP 20 TRANSFER</t>
  </si>
  <si>
    <t>TTP 19 DISABLED</t>
  </si>
  <si>
    <t>TTP 18 UCCS2</t>
  </si>
  <si>
    <t>TTP 17 SENIOR</t>
  </si>
  <si>
    <t>TTP 16 YOUTH</t>
  </si>
  <si>
    <t>TTP 15 ADULT</t>
  </si>
  <si>
    <t>TTP 14</t>
  </si>
  <si>
    <t>TTP 13</t>
  </si>
  <si>
    <t>TTP 12</t>
  </si>
  <si>
    <t>TTP 11 PPCC</t>
  </si>
  <si>
    <t>TTP 10</t>
  </si>
  <si>
    <t>TTP 9 1 RIDE</t>
  </si>
  <si>
    <t>TTP 8 TRAINER</t>
  </si>
  <si>
    <t>TTP 7 UCCS1</t>
  </si>
  <si>
    <t>TTP 6 CCSTUDT</t>
  </si>
  <si>
    <t>TTP 5 D11</t>
  </si>
  <si>
    <t>TTP 4 SUMMER</t>
  </si>
  <si>
    <t>TTP 3 PARATRAN</t>
  </si>
  <si>
    <t>TTP 2 DPASSREC</t>
  </si>
  <si>
    <t>TTP 1 XFER Rec</t>
  </si>
  <si>
    <t>Key D READCARD</t>
  </si>
  <si>
    <t>Key C ISS CHG</t>
  </si>
  <si>
    <t>Key B BILLOVER</t>
  </si>
  <si>
    <t>Key A</t>
  </si>
  <si>
    <t>Key *</t>
  </si>
  <si>
    <t>Key 9 WHLCHR</t>
  </si>
  <si>
    <t>Key 8 MOBILITY</t>
  </si>
  <si>
    <t>Key 7 YTH SUM</t>
  </si>
  <si>
    <t>Key 6 BIKE</t>
  </si>
  <si>
    <t>Key 5 DIS SHRT</t>
  </si>
  <si>
    <t>Key 4 CHLDSHRT</t>
  </si>
  <si>
    <t>Key 3 SEN SHRT</t>
  </si>
  <si>
    <t>Key 2 STU SHRT</t>
  </si>
  <si>
    <t>Key 1 ADU SHRT</t>
  </si>
  <si>
    <t>Ridership</t>
  </si>
  <si>
    <t>Bill Count</t>
  </si>
  <si>
    <t>Pass Count</t>
  </si>
  <si>
    <t>Ticket Count</t>
  </si>
  <si>
    <t>Token Count</t>
  </si>
  <si>
    <t>Preset</t>
  </si>
  <si>
    <t>Dump Count</t>
  </si>
  <si>
    <t>Unclassified Revenue</t>
  </si>
  <si>
    <t>Current Revenue</t>
  </si>
  <si>
    <t>Token, Ticket, and Pass Count By Route</t>
  </si>
  <si>
    <t>Key Count By Route</t>
  </si>
  <si>
    <t>Revenue and Ridership By Route</t>
  </si>
  <si>
    <t>SOUTH GARAGE - METRO TRANSIT</t>
  </si>
  <si>
    <t>AUGUST 1, 2018 - AUGUST 31, 2018</t>
  </si>
  <si>
    <t>EVENT SUMMARY (ROUTESUM) REPORT</t>
  </si>
  <si>
    <t>Reported at 07:58:09 on Thursday April 16, 2020 [RPTRTS 2.05.10.34]</t>
  </si>
  <si>
    <t>No event overflow occurred for the search criteria.</t>
  </si>
  <si>
    <t>Saturday</t>
  </si>
  <si>
    <t>Reported at 07:58:30 on Thursday April 16, 2020 [RPTRTS 2.05.10.34]</t>
  </si>
  <si>
    <t>Sunday</t>
  </si>
  <si>
    <t xml:space="preserve">August 2018 Rides by Fare Type </t>
  </si>
  <si>
    <t>Weekday</t>
  </si>
  <si>
    <t>Total</t>
  </si>
  <si>
    <t>Description</t>
  </si>
  <si>
    <t>Basic Short Fare</t>
  </si>
  <si>
    <t>Student Short Fare</t>
  </si>
  <si>
    <t>Senior Short Fare</t>
  </si>
  <si>
    <t>Disabled Short Fare</t>
  </si>
  <si>
    <t>Summer Youth Pass</t>
  </si>
  <si>
    <t>Springs Mobility</t>
  </si>
  <si>
    <t>Adult</t>
  </si>
  <si>
    <t>Youth</t>
  </si>
  <si>
    <t>Senior</t>
  </si>
  <si>
    <t>Disabled</t>
  </si>
  <si>
    <t>Day Pass Received</t>
  </si>
  <si>
    <t>Day Pass Issued</t>
  </si>
  <si>
    <t>31-Day Regular</t>
  </si>
  <si>
    <t>20-RIDE Adult</t>
  </si>
  <si>
    <t>20-RIDE Special</t>
  </si>
  <si>
    <t>22-RIDE Special</t>
  </si>
  <si>
    <t>Key 1</t>
  </si>
  <si>
    <t>Key 3</t>
  </si>
  <si>
    <t>Key 2</t>
  </si>
  <si>
    <t>Key 4</t>
  </si>
  <si>
    <t>Key 5</t>
  </si>
  <si>
    <t>Key 7</t>
  </si>
  <si>
    <t>Key 8</t>
  </si>
  <si>
    <t>TTP 2</t>
  </si>
  <si>
    <t>TTP 4</t>
  </si>
  <si>
    <t>TTP 6</t>
  </si>
  <si>
    <t>TTP 7</t>
  </si>
  <si>
    <t>TTP 8</t>
  </si>
  <si>
    <t>TTP 9</t>
  </si>
  <si>
    <t>TTP 11</t>
  </si>
  <si>
    <t>TTP 15</t>
  </si>
  <si>
    <t>TTP 16</t>
  </si>
  <si>
    <t>TTP 17</t>
  </si>
  <si>
    <t>TTP 18</t>
  </si>
  <si>
    <t>TTP 19</t>
  </si>
  <si>
    <t>TTP 21</t>
  </si>
  <si>
    <t>TTP 31</t>
  </si>
  <si>
    <t>TTP 41</t>
  </si>
  <si>
    <t>TTP 42</t>
  </si>
  <si>
    <t>TTP 43</t>
  </si>
  <si>
    <t>TTP 44</t>
  </si>
  <si>
    <t>Summer Haul Pass</t>
  </si>
  <si>
    <t>CC Student</t>
  </si>
  <si>
    <t>UCCS Student</t>
  </si>
  <si>
    <t>Travel Trainer</t>
  </si>
  <si>
    <t>1-RIDE</t>
  </si>
  <si>
    <t>PPCC Student</t>
  </si>
  <si>
    <t>UCCS Ent</t>
  </si>
  <si>
    <t>22-RIDE Adult</t>
  </si>
  <si>
    <t>Fare Rate</t>
  </si>
  <si>
    <t>Total Rides</t>
  </si>
  <si>
    <t>Total Reimbursable Fare</t>
  </si>
  <si>
    <t>Non Manitou Key A's</t>
  </si>
  <si>
    <t>Child Short Fare</t>
  </si>
  <si>
    <t>Key A rides on routes other than Manitou</t>
  </si>
  <si>
    <t>Free shuttle count</t>
  </si>
  <si>
    <t>Adjusted total (with Key A from non-Manitou routes)</t>
  </si>
  <si>
    <t>Adjusted total 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</si>
</sst>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2" applyFont="1"/>
    <xf numFmtId="44" fontId="0" fillId="0" borderId="0" xfId="0" applyNumberFormat="1"/>
    <xf numFmtId="44" fontId="0" fillId="0" borderId="0" xfId="2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4" fontId="3" fillId="0" borderId="2" xfId="2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10" fontId="3" fillId="0" borderId="2" xfId="3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 wrapText="1"/>
    </xf>
    <xf numFmtId="44" fontId="4" fillId="2" borderId="2" xfId="2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 wrapText="1"/>
    </xf>
    <xf numFmtId="10" fontId="4" fillId="2" borderId="2" xfId="3" applyNumberFormat="1" applyFont="1" applyFill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164" fontId="2" fillId="0" borderId="0" xfId="1" applyNumberFormat="1" applyFont="1"/>
    <xf numFmtId="44" fontId="2" fillId="0" borderId="0" xfId="2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/>
    <xf numFmtId="44" fontId="2" fillId="0" borderId="0" xfId="0" applyNumberFormat="1" applyFont="1"/>
    <xf numFmtId="0" fontId="5" fillId="0" borderId="0" xfId="0" applyFont="1" applyAlignment="1">
      <alignment horizontal="left"/>
    </xf>
    <xf numFmtId="8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-intranet/dept/transit/KPI%20Data/Dashboards/FR%20Rou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"/>
      <sheetName val="Fare-Related"/>
      <sheetName val="Data"/>
      <sheetName val="TotalUPT"/>
      <sheetName val="UPTbyDay"/>
      <sheetName val="perRevHr"/>
      <sheetName val="UPTTable"/>
      <sheetName val="FareperPax"/>
      <sheetName val="AvgFBox"/>
      <sheetName val="FareType"/>
      <sheetName val="FBtable"/>
      <sheetName val="FR Rout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974E3-BA22-492A-9FA7-1537BBFBC280}">
  <dimension ref="A1:BL44"/>
  <sheetViews>
    <sheetView tabSelected="1" topLeftCell="A16" workbookViewId="0">
      <selection activeCell="B37" sqref="B37"/>
    </sheetView>
  </sheetViews>
  <sheetFormatPr defaultRowHeight="15" x14ac:dyDescent="0.25"/>
  <cols>
    <col min="2" max="2" width="28.140625" customWidth="1"/>
    <col min="3" max="3" width="10.7109375" customWidth="1"/>
    <col min="4" max="4" width="11.5703125" customWidth="1"/>
    <col min="5" max="5" width="13" customWidth="1"/>
  </cols>
  <sheetData>
    <row r="1" spans="1:64" x14ac:dyDescent="0.25">
      <c r="A1" s="31" t="s">
        <v>147</v>
      </c>
    </row>
    <row r="4" spans="1:64" ht="45" x14ac:dyDescent="0.25">
      <c r="C4" s="30" t="s">
        <v>126</v>
      </c>
      <c r="D4" s="30" t="s">
        <v>125</v>
      </c>
      <c r="E4" s="30" t="s">
        <v>124</v>
      </c>
      <c r="F4" s="30" t="s">
        <v>123</v>
      </c>
      <c r="G4" s="30" t="s">
        <v>122</v>
      </c>
      <c r="H4" s="30" t="s">
        <v>121</v>
      </c>
      <c r="I4" s="30" t="s">
        <v>120</v>
      </c>
      <c r="J4" s="30" t="s">
        <v>119</v>
      </c>
      <c r="K4" s="30" t="s">
        <v>118</v>
      </c>
      <c r="L4" s="30" t="s">
        <v>117</v>
      </c>
      <c r="M4" s="30" t="s">
        <v>116</v>
      </c>
      <c r="N4" s="30" t="s">
        <v>115</v>
      </c>
      <c r="O4" s="30" t="s">
        <v>114</v>
      </c>
      <c r="P4" s="30" t="s">
        <v>113</v>
      </c>
      <c r="Q4" s="30" t="s">
        <v>112</v>
      </c>
      <c r="R4" s="30" t="s">
        <v>111</v>
      </c>
      <c r="S4" s="30" t="s">
        <v>110</v>
      </c>
      <c r="T4" s="30" t="s">
        <v>109</v>
      </c>
      <c r="U4" s="30" t="s">
        <v>108</v>
      </c>
      <c r="V4" s="30" t="s">
        <v>107</v>
      </c>
      <c r="W4" s="30" t="s">
        <v>106</v>
      </c>
      <c r="X4" s="30" t="s">
        <v>105</v>
      </c>
      <c r="Y4" s="30" t="s">
        <v>104</v>
      </c>
      <c r="Z4" s="30" t="s">
        <v>103</v>
      </c>
      <c r="AA4" s="30" t="s">
        <v>102</v>
      </c>
      <c r="AB4" s="30" t="s">
        <v>101</v>
      </c>
      <c r="AC4" s="30" t="s">
        <v>100</v>
      </c>
      <c r="AD4" s="30" t="s">
        <v>99</v>
      </c>
      <c r="AE4" s="30" t="s">
        <v>98</v>
      </c>
      <c r="AF4" s="30" t="s">
        <v>97</v>
      </c>
      <c r="AG4" s="30" t="s">
        <v>96</v>
      </c>
      <c r="AH4" s="30" t="s">
        <v>95</v>
      </c>
      <c r="AI4" s="30" t="s">
        <v>94</v>
      </c>
      <c r="AJ4" s="30" t="s">
        <v>93</v>
      </c>
      <c r="AK4" s="30" t="s">
        <v>92</v>
      </c>
      <c r="AL4" s="30" t="s">
        <v>91</v>
      </c>
      <c r="AM4" s="30" t="s">
        <v>90</v>
      </c>
      <c r="AN4" s="30" t="s">
        <v>89</v>
      </c>
      <c r="AO4" s="30" t="s">
        <v>88</v>
      </c>
      <c r="AP4" s="30" t="s">
        <v>87</v>
      </c>
      <c r="AQ4" s="30" t="s">
        <v>86</v>
      </c>
      <c r="AR4" s="30" t="s">
        <v>85</v>
      </c>
      <c r="AS4" s="30" t="s">
        <v>84</v>
      </c>
      <c r="AT4" s="30" t="s">
        <v>83</v>
      </c>
      <c r="AU4" s="30" t="s">
        <v>82</v>
      </c>
      <c r="AV4" s="30" t="s">
        <v>81</v>
      </c>
      <c r="AW4" s="30" t="s">
        <v>80</v>
      </c>
      <c r="AX4" s="30" t="s">
        <v>79</v>
      </c>
      <c r="AY4" s="30" t="s">
        <v>78</v>
      </c>
      <c r="AZ4" s="30" t="s">
        <v>77</v>
      </c>
      <c r="BA4" s="30" t="s">
        <v>76</v>
      </c>
      <c r="BB4" s="30" t="s">
        <v>75</v>
      </c>
      <c r="BC4" s="30" t="s">
        <v>74</v>
      </c>
      <c r="BD4" s="30" t="s">
        <v>73</v>
      </c>
      <c r="BE4" s="30" t="s">
        <v>72</v>
      </c>
      <c r="BF4" s="30" t="s">
        <v>71</v>
      </c>
      <c r="BG4" s="30" t="s">
        <v>70</v>
      </c>
      <c r="BH4" s="30" t="s">
        <v>69</v>
      </c>
      <c r="BI4" s="30" t="s">
        <v>68</v>
      </c>
      <c r="BJ4" s="30" t="s">
        <v>67</v>
      </c>
      <c r="BK4" s="30" t="s">
        <v>66</v>
      </c>
      <c r="BL4" s="30" t="s">
        <v>65</v>
      </c>
    </row>
    <row r="5" spans="1:64" x14ac:dyDescent="0.25">
      <c r="B5" t="s">
        <v>148</v>
      </c>
      <c r="C5">
        <v>3345</v>
      </c>
      <c r="D5">
        <v>687</v>
      </c>
      <c r="E5">
        <v>378</v>
      </c>
      <c r="F5">
        <v>4546</v>
      </c>
      <c r="G5">
        <v>173</v>
      </c>
      <c r="H5">
        <v>8229</v>
      </c>
      <c r="I5">
        <v>473</v>
      </c>
      <c r="J5">
        <v>1222</v>
      </c>
      <c r="K5">
        <v>1422</v>
      </c>
      <c r="L5">
        <v>0</v>
      </c>
      <c r="M5">
        <v>18059</v>
      </c>
      <c r="N5">
        <v>143</v>
      </c>
      <c r="O5">
        <v>0</v>
      </c>
      <c r="P5">
        <v>0</v>
      </c>
      <c r="Q5">
        <v>60517</v>
      </c>
      <c r="R5">
        <v>14221</v>
      </c>
      <c r="S5">
        <v>7838</v>
      </c>
      <c r="T5">
        <v>3142</v>
      </c>
      <c r="U5">
        <v>0</v>
      </c>
      <c r="V5">
        <v>218</v>
      </c>
      <c r="W5">
        <v>2261</v>
      </c>
      <c r="X5">
        <v>127</v>
      </c>
      <c r="Y5">
        <v>8238</v>
      </c>
      <c r="Z5">
        <v>0</v>
      </c>
      <c r="AA5">
        <v>3524</v>
      </c>
      <c r="AB5">
        <v>0</v>
      </c>
      <c r="AC5">
        <v>0</v>
      </c>
      <c r="AD5">
        <v>0</v>
      </c>
      <c r="AE5">
        <v>36661</v>
      </c>
      <c r="AF5">
        <v>7293</v>
      </c>
      <c r="AG5">
        <v>14029</v>
      </c>
      <c r="AH5">
        <v>491</v>
      </c>
      <c r="AI5">
        <v>5256</v>
      </c>
      <c r="AJ5">
        <v>73182</v>
      </c>
      <c r="AK5">
        <v>3805</v>
      </c>
      <c r="AL5">
        <v>24791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24776</v>
      </c>
      <c r="AV5">
        <v>0</v>
      </c>
      <c r="AW5">
        <v>0</v>
      </c>
      <c r="AX5">
        <v>0</v>
      </c>
      <c r="AY5">
        <v>0</v>
      </c>
      <c r="AZ5">
        <v>0</v>
      </c>
      <c r="BA5">
        <v>8</v>
      </c>
      <c r="BB5">
        <v>1</v>
      </c>
      <c r="BC5">
        <v>0</v>
      </c>
      <c r="BD5">
        <v>0</v>
      </c>
      <c r="BE5">
        <v>14334</v>
      </c>
      <c r="BF5">
        <v>24</v>
      </c>
      <c r="BG5">
        <v>16728</v>
      </c>
      <c r="BH5">
        <v>4</v>
      </c>
      <c r="BI5">
        <v>0</v>
      </c>
      <c r="BJ5">
        <v>0</v>
      </c>
      <c r="BK5">
        <v>0</v>
      </c>
      <c r="BL5">
        <v>0</v>
      </c>
    </row>
    <row r="6" spans="1:64" x14ac:dyDescent="0.25">
      <c r="B6" t="s">
        <v>144</v>
      </c>
      <c r="C6">
        <v>284</v>
      </c>
      <c r="D6">
        <v>44</v>
      </c>
      <c r="E6">
        <v>21</v>
      </c>
      <c r="F6">
        <v>516</v>
      </c>
      <c r="G6">
        <v>19</v>
      </c>
      <c r="H6">
        <v>789</v>
      </c>
      <c r="I6">
        <v>25</v>
      </c>
      <c r="J6">
        <v>109</v>
      </c>
      <c r="K6">
        <v>118</v>
      </c>
      <c r="L6">
        <v>0</v>
      </c>
      <c r="M6">
        <v>7144</v>
      </c>
      <c r="N6">
        <v>6</v>
      </c>
      <c r="O6">
        <v>0</v>
      </c>
      <c r="P6">
        <v>0</v>
      </c>
      <c r="Q6">
        <v>5004</v>
      </c>
      <c r="R6">
        <v>1275</v>
      </c>
      <c r="S6">
        <v>691</v>
      </c>
      <c r="T6">
        <v>254</v>
      </c>
      <c r="U6">
        <v>0</v>
      </c>
      <c r="V6">
        <v>22</v>
      </c>
      <c r="W6">
        <v>90</v>
      </c>
      <c r="X6">
        <v>8</v>
      </c>
      <c r="Y6">
        <v>522</v>
      </c>
      <c r="Z6">
        <v>0</v>
      </c>
      <c r="AA6">
        <v>108</v>
      </c>
      <c r="AB6">
        <v>0</v>
      </c>
      <c r="AC6">
        <v>0</v>
      </c>
      <c r="AD6">
        <v>0</v>
      </c>
      <c r="AE6">
        <v>3689</v>
      </c>
      <c r="AF6">
        <v>697</v>
      </c>
      <c r="AG6">
        <v>1392</v>
      </c>
      <c r="AH6">
        <v>26</v>
      </c>
      <c r="AI6">
        <v>558</v>
      </c>
      <c r="AJ6">
        <v>6688</v>
      </c>
      <c r="AK6">
        <v>394</v>
      </c>
      <c r="AL6">
        <v>2428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2313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1163</v>
      </c>
      <c r="BF6">
        <v>2</v>
      </c>
      <c r="BG6">
        <v>1455</v>
      </c>
      <c r="BH6">
        <v>0</v>
      </c>
      <c r="BI6">
        <v>0</v>
      </c>
      <c r="BJ6">
        <v>0</v>
      </c>
      <c r="BK6">
        <v>0</v>
      </c>
      <c r="BL6">
        <v>0</v>
      </c>
    </row>
    <row r="7" spans="1:64" x14ac:dyDescent="0.25">
      <c r="B7" t="s">
        <v>146</v>
      </c>
      <c r="C7">
        <v>89</v>
      </c>
      <c r="D7">
        <v>8</v>
      </c>
      <c r="E7">
        <v>20</v>
      </c>
      <c r="F7">
        <v>185</v>
      </c>
      <c r="G7">
        <v>4</v>
      </c>
      <c r="H7">
        <v>397</v>
      </c>
      <c r="I7">
        <v>20</v>
      </c>
      <c r="J7">
        <v>29</v>
      </c>
      <c r="K7">
        <v>41</v>
      </c>
      <c r="L7">
        <v>0</v>
      </c>
      <c r="M7">
        <v>5576</v>
      </c>
      <c r="N7">
        <v>2</v>
      </c>
      <c r="O7">
        <v>0</v>
      </c>
      <c r="P7">
        <v>0</v>
      </c>
      <c r="Q7">
        <v>1684</v>
      </c>
      <c r="R7">
        <v>392</v>
      </c>
      <c r="S7">
        <v>242</v>
      </c>
      <c r="T7">
        <v>100</v>
      </c>
      <c r="U7">
        <v>0</v>
      </c>
      <c r="V7">
        <v>28</v>
      </c>
      <c r="W7">
        <v>54</v>
      </c>
      <c r="X7">
        <v>0</v>
      </c>
      <c r="Y7">
        <v>270</v>
      </c>
      <c r="Z7">
        <v>0</v>
      </c>
      <c r="AA7">
        <v>29</v>
      </c>
      <c r="AB7">
        <v>0</v>
      </c>
      <c r="AC7">
        <v>0</v>
      </c>
      <c r="AD7">
        <v>0</v>
      </c>
      <c r="AE7">
        <v>1833</v>
      </c>
      <c r="AF7">
        <v>352</v>
      </c>
      <c r="AG7">
        <v>752</v>
      </c>
      <c r="AH7">
        <v>1</v>
      </c>
      <c r="AI7">
        <v>177</v>
      </c>
      <c r="AJ7">
        <v>2827</v>
      </c>
      <c r="AK7">
        <v>136</v>
      </c>
      <c r="AL7">
        <v>1220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1021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504</v>
      </c>
      <c r="BF7">
        <v>1</v>
      </c>
      <c r="BG7">
        <v>624</v>
      </c>
      <c r="BH7">
        <v>0</v>
      </c>
      <c r="BI7">
        <v>0</v>
      </c>
      <c r="BJ7">
        <v>0</v>
      </c>
      <c r="BK7">
        <v>0</v>
      </c>
      <c r="BL7">
        <v>0</v>
      </c>
    </row>
    <row r="8" spans="1:64" s="22" customFormat="1" x14ac:dyDescent="0.25">
      <c r="B8" s="22" t="s">
        <v>149</v>
      </c>
      <c r="C8" s="22">
        <f>SUM(C5:C7)</f>
        <v>3718</v>
      </c>
      <c r="D8" s="22">
        <f t="shared" ref="D8:BL8" si="0">SUM(D5:D7)</f>
        <v>739</v>
      </c>
      <c r="E8" s="22">
        <f t="shared" si="0"/>
        <v>419</v>
      </c>
      <c r="F8" s="22">
        <f t="shared" si="0"/>
        <v>5247</v>
      </c>
      <c r="G8" s="22">
        <f t="shared" si="0"/>
        <v>196</v>
      </c>
      <c r="H8" s="22">
        <f t="shared" si="0"/>
        <v>9415</v>
      </c>
      <c r="I8" s="22">
        <f t="shared" si="0"/>
        <v>518</v>
      </c>
      <c r="J8" s="22">
        <f t="shared" si="0"/>
        <v>1360</v>
      </c>
      <c r="K8" s="22">
        <f t="shared" si="0"/>
        <v>1581</v>
      </c>
      <c r="L8" s="22">
        <f t="shared" si="0"/>
        <v>0</v>
      </c>
      <c r="M8" s="22">
        <f t="shared" si="0"/>
        <v>30779</v>
      </c>
      <c r="N8" s="22">
        <f t="shared" si="0"/>
        <v>151</v>
      </c>
      <c r="O8" s="22">
        <f t="shared" si="0"/>
        <v>0</v>
      </c>
      <c r="P8" s="22">
        <f t="shared" si="0"/>
        <v>0</v>
      </c>
      <c r="Q8" s="22">
        <f t="shared" si="0"/>
        <v>67205</v>
      </c>
      <c r="R8" s="22">
        <f t="shared" si="0"/>
        <v>15888</v>
      </c>
      <c r="S8" s="22">
        <f t="shared" si="0"/>
        <v>8771</v>
      </c>
      <c r="T8" s="22">
        <f t="shared" si="0"/>
        <v>3496</v>
      </c>
      <c r="U8" s="22">
        <f t="shared" si="0"/>
        <v>0</v>
      </c>
      <c r="V8" s="22">
        <f t="shared" si="0"/>
        <v>268</v>
      </c>
      <c r="W8" s="22">
        <f t="shared" si="0"/>
        <v>2405</v>
      </c>
      <c r="X8" s="22">
        <f t="shared" si="0"/>
        <v>135</v>
      </c>
      <c r="Y8" s="22">
        <f t="shared" si="0"/>
        <v>9030</v>
      </c>
      <c r="Z8" s="22">
        <f t="shared" si="0"/>
        <v>0</v>
      </c>
      <c r="AA8" s="22">
        <f t="shared" si="0"/>
        <v>3661</v>
      </c>
      <c r="AB8" s="22">
        <f t="shared" si="0"/>
        <v>0</v>
      </c>
      <c r="AC8" s="22">
        <f t="shared" si="0"/>
        <v>0</v>
      </c>
      <c r="AD8" s="22">
        <f t="shared" si="0"/>
        <v>0</v>
      </c>
      <c r="AE8" s="22">
        <f t="shared" si="0"/>
        <v>42183</v>
      </c>
      <c r="AF8" s="22">
        <f t="shared" si="0"/>
        <v>8342</v>
      </c>
      <c r="AG8" s="22">
        <f t="shared" si="0"/>
        <v>16173</v>
      </c>
      <c r="AH8" s="22">
        <f t="shared" si="0"/>
        <v>518</v>
      </c>
      <c r="AI8" s="22">
        <f t="shared" si="0"/>
        <v>5991</v>
      </c>
      <c r="AJ8" s="22">
        <f t="shared" si="0"/>
        <v>82697</v>
      </c>
      <c r="AK8" s="22">
        <f t="shared" si="0"/>
        <v>4335</v>
      </c>
      <c r="AL8" s="22">
        <f t="shared" si="0"/>
        <v>28439</v>
      </c>
      <c r="AM8" s="22">
        <f t="shared" si="0"/>
        <v>0</v>
      </c>
      <c r="AN8" s="22">
        <f t="shared" si="0"/>
        <v>0</v>
      </c>
      <c r="AO8" s="22">
        <f t="shared" si="0"/>
        <v>0</v>
      </c>
      <c r="AP8" s="22">
        <f t="shared" si="0"/>
        <v>0</v>
      </c>
      <c r="AQ8" s="22">
        <f t="shared" si="0"/>
        <v>0</v>
      </c>
      <c r="AR8" s="22">
        <f t="shared" si="0"/>
        <v>0</v>
      </c>
      <c r="AS8" s="22">
        <f t="shared" si="0"/>
        <v>0</v>
      </c>
      <c r="AT8" s="22">
        <f t="shared" si="0"/>
        <v>0</v>
      </c>
      <c r="AU8" s="22">
        <f t="shared" si="0"/>
        <v>28110</v>
      </c>
      <c r="AV8" s="22">
        <f t="shared" si="0"/>
        <v>0</v>
      </c>
      <c r="AW8" s="22">
        <f t="shared" si="0"/>
        <v>0</v>
      </c>
      <c r="AX8" s="22">
        <f t="shared" si="0"/>
        <v>0</v>
      </c>
      <c r="AY8" s="22">
        <f t="shared" si="0"/>
        <v>0</v>
      </c>
      <c r="AZ8" s="22">
        <f t="shared" si="0"/>
        <v>0</v>
      </c>
      <c r="BA8" s="22">
        <f t="shared" si="0"/>
        <v>8</v>
      </c>
      <c r="BB8" s="22">
        <f t="shared" si="0"/>
        <v>1</v>
      </c>
      <c r="BC8" s="22">
        <f t="shared" si="0"/>
        <v>0</v>
      </c>
      <c r="BD8" s="22">
        <f t="shared" si="0"/>
        <v>0</v>
      </c>
      <c r="BE8" s="22">
        <f t="shared" si="0"/>
        <v>16001</v>
      </c>
      <c r="BF8" s="22">
        <f t="shared" si="0"/>
        <v>27</v>
      </c>
      <c r="BG8" s="22">
        <f t="shared" si="0"/>
        <v>18807</v>
      </c>
      <c r="BH8" s="22">
        <f t="shared" si="0"/>
        <v>4</v>
      </c>
      <c r="BI8" s="22">
        <f t="shared" si="0"/>
        <v>0</v>
      </c>
      <c r="BJ8" s="22">
        <f t="shared" si="0"/>
        <v>0</v>
      </c>
      <c r="BK8" s="22">
        <f t="shared" si="0"/>
        <v>0</v>
      </c>
      <c r="BL8" s="22">
        <f t="shared" si="0"/>
        <v>0</v>
      </c>
    </row>
    <row r="10" spans="1:64" ht="45" x14ac:dyDescent="0.25">
      <c r="B10" s="26" t="s">
        <v>150</v>
      </c>
      <c r="C10" s="22" t="s">
        <v>200</v>
      </c>
      <c r="D10" s="26" t="s">
        <v>201</v>
      </c>
      <c r="E10" s="30" t="s">
        <v>202</v>
      </c>
    </row>
    <row r="11" spans="1:64" x14ac:dyDescent="0.25">
      <c r="A11" s="30" t="s">
        <v>167</v>
      </c>
      <c r="B11" t="s">
        <v>151</v>
      </c>
      <c r="C11" s="1">
        <v>1.75</v>
      </c>
      <c r="D11">
        <v>3718</v>
      </c>
      <c r="E11" s="2">
        <f>D11*C11</f>
        <v>6506.5</v>
      </c>
    </row>
    <row r="12" spans="1:64" x14ac:dyDescent="0.25">
      <c r="A12" s="30" t="s">
        <v>169</v>
      </c>
      <c r="B12" t="s">
        <v>152</v>
      </c>
      <c r="C12" s="1">
        <v>0.85</v>
      </c>
      <c r="D12">
        <v>739</v>
      </c>
      <c r="E12" s="2">
        <f t="shared" ref="E12:E35" si="1">D12*C12</f>
        <v>628.15</v>
      </c>
    </row>
    <row r="13" spans="1:64" x14ac:dyDescent="0.25">
      <c r="A13" s="30" t="s">
        <v>168</v>
      </c>
      <c r="B13" t="s">
        <v>153</v>
      </c>
      <c r="C13" s="1">
        <v>0.85</v>
      </c>
      <c r="D13">
        <v>419</v>
      </c>
      <c r="E13" s="2">
        <f t="shared" si="1"/>
        <v>356.15</v>
      </c>
    </row>
    <row r="14" spans="1:64" x14ac:dyDescent="0.25">
      <c r="A14" s="30" t="s">
        <v>170</v>
      </c>
      <c r="B14" t="s">
        <v>204</v>
      </c>
      <c r="C14" s="1">
        <v>0.85</v>
      </c>
      <c r="D14">
        <v>5247</v>
      </c>
      <c r="E14" s="2">
        <f t="shared" si="1"/>
        <v>4459.95</v>
      </c>
    </row>
    <row r="15" spans="1:64" x14ac:dyDescent="0.25">
      <c r="A15" s="30" t="s">
        <v>171</v>
      </c>
      <c r="B15" t="s">
        <v>154</v>
      </c>
      <c r="C15" s="1">
        <v>0.85</v>
      </c>
      <c r="D15">
        <v>196</v>
      </c>
      <c r="E15" s="2">
        <f t="shared" si="1"/>
        <v>166.6</v>
      </c>
    </row>
    <row r="16" spans="1:64" x14ac:dyDescent="0.25">
      <c r="A16" s="30" t="s">
        <v>172</v>
      </c>
      <c r="B16" t="s">
        <v>155</v>
      </c>
      <c r="C16" s="1">
        <v>0.85</v>
      </c>
      <c r="D16">
        <v>518</v>
      </c>
      <c r="E16" s="2">
        <f t="shared" si="1"/>
        <v>440.3</v>
      </c>
    </row>
    <row r="17" spans="1:5" x14ac:dyDescent="0.25">
      <c r="A17" s="30" t="s">
        <v>173</v>
      </c>
      <c r="B17" t="s">
        <v>156</v>
      </c>
      <c r="C17" s="1">
        <v>0.85</v>
      </c>
      <c r="D17">
        <v>1360</v>
      </c>
      <c r="E17" s="2">
        <f t="shared" si="1"/>
        <v>1156</v>
      </c>
    </row>
    <row r="18" spans="1:5" x14ac:dyDescent="0.25">
      <c r="A18" s="30" t="s">
        <v>174</v>
      </c>
      <c r="B18" t="s">
        <v>161</v>
      </c>
      <c r="C18" s="1">
        <v>1.75</v>
      </c>
      <c r="D18">
        <v>15888</v>
      </c>
      <c r="E18" s="2">
        <f t="shared" si="1"/>
        <v>27804</v>
      </c>
    </row>
    <row r="19" spans="1:5" x14ac:dyDescent="0.25">
      <c r="A19" s="30" t="s">
        <v>175</v>
      </c>
      <c r="B19" t="s">
        <v>192</v>
      </c>
      <c r="C19" s="1">
        <v>0.85</v>
      </c>
      <c r="D19">
        <v>3496</v>
      </c>
      <c r="E19" s="2">
        <f t="shared" si="1"/>
        <v>2971.6</v>
      </c>
    </row>
    <row r="20" spans="1:5" x14ac:dyDescent="0.25">
      <c r="A20" s="30" t="s">
        <v>176</v>
      </c>
      <c r="B20" t="s">
        <v>193</v>
      </c>
      <c r="C20" s="1">
        <v>0.85</v>
      </c>
      <c r="D20">
        <v>268</v>
      </c>
      <c r="E20" s="2">
        <f t="shared" si="1"/>
        <v>227.79999999999998</v>
      </c>
    </row>
    <row r="21" spans="1:5" x14ac:dyDescent="0.25">
      <c r="A21" s="30" t="s">
        <v>177</v>
      </c>
      <c r="B21" t="s">
        <v>194</v>
      </c>
      <c r="C21" s="1">
        <v>0.85</v>
      </c>
      <c r="D21">
        <v>2405</v>
      </c>
      <c r="E21" s="2">
        <f t="shared" si="1"/>
        <v>2044.25</v>
      </c>
    </row>
    <row r="22" spans="1:5" x14ac:dyDescent="0.25">
      <c r="A22" s="30" t="s">
        <v>178</v>
      </c>
      <c r="B22" t="s">
        <v>195</v>
      </c>
      <c r="C22" s="1">
        <v>0.85</v>
      </c>
      <c r="D22">
        <v>135</v>
      </c>
      <c r="E22" s="2">
        <f t="shared" si="1"/>
        <v>114.75</v>
      </c>
    </row>
    <row r="23" spans="1:5" x14ac:dyDescent="0.25">
      <c r="A23" s="30" t="s">
        <v>179</v>
      </c>
      <c r="B23" t="s">
        <v>196</v>
      </c>
      <c r="C23" s="1">
        <v>1.75</v>
      </c>
      <c r="D23">
        <v>9030</v>
      </c>
      <c r="E23" s="2">
        <f t="shared" si="1"/>
        <v>15802.5</v>
      </c>
    </row>
    <row r="24" spans="1:5" x14ac:dyDescent="0.25">
      <c r="A24" s="30" t="s">
        <v>180</v>
      </c>
      <c r="B24" t="s">
        <v>197</v>
      </c>
      <c r="C24" s="1">
        <v>0.85</v>
      </c>
      <c r="D24">
        <v>3661</v>
      </c>
      <c r="E24" s="2">
        <f t="shared" si="1"/>
        <v>3111.85</v>
      </c>
    </row>
    <row r="25" spans="1:5" x14ac:dyDescent="0.25">
      <c r="A25" s="30" t="s">
        <v>181</v>
      </c>
      <c r="B25" t="s">
        <v>157</v>
      </c>
      <c r="C25" s="1">
        <v>1.75</v>
      </c>
      <c r="D25">
        <v>42183</v>
      </c>
      <c r="E25" s="2">
        <f t="shared" si="1"/>
        <v>73820.25</v>
      </c>
    </row>
    <row r="26" spans="1:5" x14ac:dyDescent="0.25">
      <c r="A26" s="30" t="s">
        <v>182</v>
      </c>
      <c r="B26" t="s">
        <v>158</v>
      </c>
      <c r="C26" s="1">
        <v>0.85</v>
      </c>
      <c r="D26">
        <v>8342</v>
      </c>
      <c r="E26" s="2">
        <f t="shared" si="1"/>
        <v>7090.7</v>
      </c>
    </row>
    <row r="27" spans="1:5" x14ac:dyDescent="0.25">
      <c r="A27" s="30" t="s">
        <v>183</v>
      </c>
      <c r="B27" t="s">
        <v>159</v>
      </c>
      <c r="C27" s="1">
        <v>0.85</v>
      </c>
      <c r="D27">
        <v>16173</v>
      </c>
      <c r="E27" s="2">
        <f t="shared" si="1"/>
        <v>13747.05</v>
      </c>
    </row>
    <row r="28" spans="1:5" x14ac:dyDescent="0.25">
      <c r="A28" s="30" t="s">
        <v>184</v>
      </c>
      <c r="B28" t="s">
        <v>198</v>
      </c>
      <c r="C28" s="1">
        <v>0.85</v>
      </c>
      <c r="D28">
        <v>518</v>
      </c>
      <c r="E28" s="2">
        <f t="shared" si="1"/>
        <v>440.3</v>
      </c>
    </row>
    <row r="29" spans="1:5" x14ac:dyDescent="0.25">
      <c r="A29" s="30" t="s">
        <v>185</v>
      </c>
      <c r="B29" t="s">
        <v>160</v>
      </c>
      <c r="C29" s="1">
        <v>0.85</v>
      </c>
      <c r="D29">
        <v>5991</v>
      </c>
      <c r="E29" s="2">
        <f t="shared" si="1"/>
        <v>5092.3499999999995</v>
      </c>
    </row>
    <row r="30" spans="1:5" x14ac:dyDescent="0.25">
      <c r="A30" s="30" t="s">
        <v>186</v>
      </c>
      <c r="B30" t="s">
        <v>162</v>
      </c>
      <c r="C30" s="1">
        <v>1.75</v>
      </c>
      <c r="D30">
        <v>4335</v>
      </c>
      <c r="E30" s="2">
        <f t="shared" si="1"/>
        <v>7586.25</v>
      </c>
    </row>
    <row r="31" spans="1:5" x14ac:dyDescent="0.25">
      <c r="A31" s="30" t="s">
        <v>187</v>
      </c>
      <c r="B31" t="s">
        <v>163</v>
      </c>
      <c r="C31" s="1">
        <v>1.75</v>
      </c>
      <c r="D31">
        <v>28110</v>
      </c>
      <c r="E31" s="2">
        <f t="shared" si="1"/>
        <v>49192.5</v>
      </c>
    </row>
    <row r="32" spans="1:5" x14ac:dyDescent="0.25">
      <c r="A32" s="30" t="s">
        <v>188</v>
      </c>
      <c r="B32" t="s">
        <v>164</v>
      </c>
      <c r="C32" s="1">
        <v>1.75</v>
      </c>
      <c r="D32">
        <v>16001</v>
      </c>
      <c r="E32" s="2">
        <f t="shared" si="1"/>
        <v>28001.75</v>
      </c>
    </row>
    <row r="33" spans="1:5" x14ac:dyDescent="0.25">
      <c r="A33" s="30" t="s">
        <v>189</v>
      </c>
      <c r="B33" t="s">
        <v>199</v>
      </c>
      <c r="C33" s="1">
        <v>1.75</v>
      </c>
      <c r="D33">
        <v>27</v>
      </c>
      <c r="E33" s="2">
        <f t="shared" si="1"/>
        <v>47.25</v>
      </c>
    </row>
    <row r="34" spans="1:5" x14ac:dyDescent="0.25">
      <c r="A34" s="30" t="s">
        <v>190</v>
      </c>
      <c r="B34" t="s">
        <v>165</v>
      </c>
      <c r="C34" s="1">
        <v>0.85</v>
      </c>
      <c r="D34">
        <v>18807</v>
      </c>
      <c r="E34" s="2">
        <f t="shared" si="1"/>
        <v>15985.949999999999</v>
      </c>
    </row>
    <row r="35" spans="1:5" x14ac:dyDescent="0.25">
      <c r="A35" s="30" t="s">
        <v>191</v>
      </c>
      <c r="B35" t="s">
        <v>166</v>
      </c>
      <c r="C35" s="1">
        <v>0.85</v>
      </c>
      <c r="D35">
        <v>4</v>
      </c>
      <c r="E35" s="2">
        <f t="shared" si="1"/>
        <v>3.4</v>
      </c>
    </row>
    <row r="36" spans="1:5" x14ac:dyDescent="0.25">
      <c r="D36">
        <f>SUM(D11:D35)</f>
        <v>187571</v>
      </c>
      <c r="E36" s="32">
        <f>SUM(E11:E35)</f>
        <v>266798.15000000002</v>
      </c>
    </row>
    <row r="39" spans="1:5" x14ac:dyDescent="0.25">
      <c r="A39" s="33" t="s">
        <v>205</v>
      </c>
    </row>
    <row r="41" spans="1:5" x14ac:dyDescent="0.25">
      <c r="A41" t="s">
        <v>116</v>
      </c>
      <c r="B41" t="s">
        <v>206</v>
      </c>
      <c r="C41" s="34">
        <v>1.75</v>
      </c>
      <c r="D41">
        <f>59+2+20</f>
        <v>81</v>
      </c>
      <c r="E41" s="2">
        <f>D41*C41</f>
        <v>141.75</v>
      </c>
    </row>
    <row r="43" spans="1:5" x14ac:dyDescent="0.25">
      <c r="B43" s="22" t="s">
        <v>207</v>
      </c>
      <c r="E43" s="32">
        <f>E36+E41</f>
        <v>266939.90000000002</v>
      </c>
    </row>
    <row r="44" spans="1:5" x14ac:dyDescent="0.25">
      <c r="B44" s="22" t="s">
        <v>208</v>
      </c>
      <c r="D44" s="24">
        <f>D36+D41</f>
        <v>187652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E589-C408-4A5C-A111-517E5D1E22E3}">
  <dimension ref="A1:BY50"/>
  <sheetViews>
    <sheetView topLeftCell="A7" zoomScale="90" zoomScaleNormal="90" workbookViewId="0">
      <selection activeCell="B29" sqref="B29"/>
    </sheetView>
  </sheetViews>
  <sheetFormatPr defaultRowHeight="15" x14ac:dyDescent="0.25"/>
  <cols>
    <col min="2" max="2" width="14.5703125" customWidth="1"/>
    <col min="3" max="3" width="11.7109375" customWidth="1"/>
    <col min="4" max="4" width="12.140625" bestFit="1" customWidth="1"/>
    <col min="5" max="7" width="9.5703125" bestFit="1" customWidth="1"/>
    <col min="8" max="8" width="14.5703125" bestFit="1" customWidth="1"/>
    <col min="9" max="9" width="13.28515625" bestFit="1" customWidth="1"/>
    <col min="10" max="10" width="14.5703125" bestFit="1" customWidth="1"/>
    <col min="11" max="11" width="12.140625" bestFit="1" customWidth="1"/>
    <col min="12" max="13" width="10.5703125" bestFit="1" customWidth="1"/>
    <col min="14" max="14" width="12.140625" bestFit="1" customWidth="1"/>
    <col min="15" max="15" width="10.5703125" bestFit="1" customWidth="1"/>
    <col min="16" max="16" width="12.140625" bestFit="1" customWidth="1"/>
    <col min="17" max="17" width="10.5703125" bestFit="1" customWidth="1"/>
    <col min="18" max="19" width="12.140625" bestFit="1" customWidth="1"/>
    <col min="20" max="20" width="9.5703125" bestFit="1" customWidth="1"/>
    <col min="21" max="21" width="13.28515625" bestFit="1" customWidth="1"/>
    <col min="22" max="22" width="10.5703125" bestFit="1" customWidth="1"/>
    <col min="23" max="24" width="9.5703125" bestFit="1" customWidth="1"/>
    <col min="25" max="26" width="13.28515625" bestFit="1" customWidth="1"/>
    <col min="27" max="28" width="12.140625" bestFit="1" customWidth="1"/>
    <col min="29" max="29" width="9.5703125" bestFit="1" customWidth="1"/>
    <col min="30" max="30" width="10.5703125" bestFit="1" customWidth="1"/>
    <col min="31" max="31" width="12.140625" bestFit="1" customWidth="1"/>
    <col min="32" max="32" width="10.5703125" bestFit="1" customWidth="1"/>
    <col min="33" max="33" width="12.140625" bestFit="1" customWidth="1"/>
    <col min="34" max="34" width="9.5703125" bestFit="1" customWidth="1"/>
    <col min="35" max="35" width="12.140625" bestFit="1" customWidth="1"/>
    <col min="36" max="38" width="9.5703125" bestFit="1" customWidth="1"/>
    <col min="39" max="39" width="13.28515625" bestFit="1" customWidth="1"/>
    <col min="40" max="40" width="12.140625" bestFit="1" customWidth="1"/>
    <col min="41" max="41" width="13.28515625" bestFit="1" customWidth="1"/>
    <col min="42" max="42" width="10.5703125" bestFit="1" customWidth="1"/>
    <col min="43" max="43" width="12.140625" bestFit="1" customWidth="1"/>
    <col min="44" max="44" width="13.28515625" bestFit="1" customWidth="1"/>
    <col min="45" max="45" width="12.140625" bestFit="1" customWidth="1"/>
    <col min="46" max="46" width="13.28515625" bestFit="1" customWidth="1"/>
    <col min="47" max="54" width="9.5703125" bestFit="1" customWidth="1"/>
    <col min="55" max="55" width="13.28515625" bestFit="1" customWidth="1"/>
    <col min="56" max="64" width="9.5703125" bestFit="1" customWidth="1"/>
    <col min="65" max="65" width="13.28515625" bestFit="1" customWidth="1"/>
    <col min="66" max="66" width="9.5703125" bestFit="1" customWidth="1"/>
    <col min="67" max="67" width="13.28515625" bestFit="1" customWidth="1"/>
    <col min="68" max="69" width="9.5703125" bestFit="1" customWidth="1"/>
    <col min="73" max="73" width="3.28515625" customWidth="1"/>
  </cols>
  <sheetData>
    <row r="1" spans="1:77" s="22" customFormat="1" x14ac:dyDescent="0.25">
      <c r="A1" s="22" t="s">
        <v>141</v>
      </c>
    </row>
    <row r="2" spans="1:77" s="22" customFormat="1" x14ac:dyDescent="0.25">
      <c r="A2" s="22" t="s">
        <v>140</v>
      </c>
    </row>
    <row r="3" spans="1:77" s="22" customFormat="1" x14ac:dyDescent="0.25">
      <c r="A3" s="22" t="s">
        <v>139</v>
      </c>
    </row>
    <row r="4" spans="1:77" s="22" customFormat="1" x14ac:dyDescent="0.25"/>
    <row r="5" spans="1:77" s="22" customFormat="1" x14ac:dyDescent="0.25">
      <c r="A5" s="22" t="s">
        <v>138</v>
      </c>
      <c r="K5" s="22" t="s">
        <v>137</v>
      </c>
      <c r="Y5" s="22" t="s">
        <v>136</v>
      </c>
    </row>
    <row r="6" spans="1:77" s="30" customFormat="1" ht="45" x14ac:dyDescent="0.25">
      <c r="A6" s="30" t="s">
        <v>3</v>
      </c>
      <c r="B6" s="30" t="s">
        <v>135</v>
      </c>
      <c r="C6" s="30" t="s">
        <v>134</v>
      </c>
      <c r="D6" s="30" t="s">
        <v>133</v>
      </c>
      <c r="E6" s="30" t="s">
        <v>132</v>
      </c>
      <c r="F6" s="30" t="s">
        <v>131</v>
      </c>
      <c r="G6" s="30" t="s">
        <v>130</v>
      </c>
      <c r="H6" s="30" t="s">
        <v>129</v>
      </c>
      <c r="I6" s="30" t="s">
        <v>128</v>
      </c>
      <c r="J6" s="30" t="s">
        <v>127</v>
      </c>
      <c r="K6" s="30" t="s">
        <v>126</v>
      </c>
      <c r="L6" s="30" t="s">
        <v>125</v>
      </c>
      <c r="M6" s="30" t="s">
        <v>124</v>
      </c>
      <c r="N6" s="30" t="s">
        <v>123</v>
      </c>
      <c r="O6" s="30" t="s">
        <v>122</v>
      </c>
      <c r="P6" s="30" t="s">
        <v>121</v>
      </c>
      <c r="Q6" s="30" t="s">
        <v>120</v>
      </c>
      <c r="R6" s="30" t="s">
        <v>119</v>
      </c>
      <c r="S6" s="30" t="s">
        <v>118</v>
      </c>
      <c r="T6" s="30" t="s">
        <v>117</v>
      </c>
      <c r="U6" s="30" t="s">
        <v>116</v>
      </c>
      <c r="V6" s="30" t="s">
        <v>115</v>
      </c>
      <c r="W6" s="30" t="s">
        <v>114</v>
      </c>
      <c r="X6" s="30" t="s">
        <v>113</v>
      </c>
      <c r="Y6" s="30" t="s">
        <v>112</v>
      </c>
      <c r="Z6" s="30" t="s">
        <v>111</v>
      </c>
      <c r="AA6" s="30" t="s">
        <v>110</v>
      </c>
      <c r="AB6" s="30" t="s">
        <v>109</v>
      </c>
      <c r="AC6" s="30" t="s">
        <v>108</v>
      </c>
      <c r="AD6" s="30" t="s">
        <v>107</v>
      </c>
      <c r="AE6" s="30" t="s">
        <v>106</v>
      </c>
      <c r="AF6" s="30" t="s">
        <v>105</v>
      </c>
      <c r="AG6" s="30" t="s">
        <v>104</v>
      </c>
      <c r="AH6" s="30" t="s">
        <v>103</v>
      </c>
      <c r="AI6" s="30" t="s">
        <v>102</v>
      </c>
      <c r="AJ6" s="30" t="s">
        <v>101</v>
      </c>
      <c r="AK6" s="30" t="s">
        <v>100</v>
      </c>
      <c r="AL6" s="30" t="s">
        <v>99</v>
      </c>
      <c r="AM6" s="30" t="s">
        <v>98</v>
      </c>
      <c r="AN6" s="30" t="s">
        <v>97</v>
      </c>
      <c r="AO6" s="30" t="s">
        <v>96</v>
      </c>
      <c r="AP6" s="30" t="s">
        <v>95</v>
      </c>
      <c r="AQ6" s="30" t="s">
        <v>94</v>
      </c>
      <c r="AR6" s="30" t="s">
        <v>93</v>
      </c>
      <c r="AS6" s="30" t="s">
        <v>92</v>
      </c>
      <c r="AT6" s="30" t="s">
        <v>91</v>
      </c>
      <c r="AU6" s="30" t="s">
        <v>90</v>
      </c>
      <c r="AV6" s="30" t="s">
        <v>89</v>
      </c>
      <c r="AW6" s="30" t="s">
        <v>88</v>
      </c>
      <c r="AX6" s="30" t="s">
        <v>87</v>
      </c>
      <c r="AY6" s="30" t="s">
        <v>86</v>
      </c>
      <c r="AZ6" s="30" t="s">
        <v>85</v>
      </c>
      <c r="BA6" s="30" t="s">
        <v>84</v>
      </c>
      <c r="BB6" s="30" t="s">
        <v>83</v>
      </c>
      <c r="BC6" s="30" t="s">
        <v>82</v>
      </c>
      <c r="BD6" s="30" t="s">
        <v>81</v>
      </c>
      <c r="BE6" s="30" t="s">
        <v>80</v>
      </c>
      <c r="BF6" s="30" t="s">
        <v>79</v>
      </c>
      <c r="BG6" s="30" t="s">
        <v>78</v>
      </c>
      <c r="BH6" s="30" t="s">
        <v>77</v>
      </c>
      <c r="BI6" s="30" t="s">
        <v>76</v>
      </c>
      <c r="BJ6" s="30" t="s">
        <v>75</v>
      </c>
      <c r="BK6" s="30" t="s">
        <v>74</v>
      </c>
      <c r="BL6" s="30" t="s">
        <v>73</v>
      </c>
      <c r="BM6" s="30" t="s">
        <v>72</v>
      </c>
      <c r="BN6" s="30" t="s">
        <v>71</v>
      </c>
      <c r="BO6" s="30" t="s">
        <v>70</v>
      </c>
      <c r="BP6" s="30" t="s">
        <v>69</v>
      </c>
      <c r="BQ6" s="30" t="s">
        <v>68</v>
      </c>
      <c r="BR6" s="30" t="s">
        <v>67</v>
      </c>
      <c r="BS6" s="30" t="s">
        <v>66</v>
      </c>
      <c r="BT6" s="30" t="s">
        <v>65</v>
      </c>
      <c r="BV6" s="30" t="s">
        <v>64</v>
      </c>
      <c r="BW6" s="30" t="s">
        <v>63</v>
      </c>
      <c r="BX6" s="30" t="s">
        <v>62</v>
      </c>
      <c r="BY6" s="30" t="s">
        <v>61</v>
      </c>
    </row>
    <row r="7" spans="1:77" x14ac:dyDescent="0.25">
      <c r="A7" s="29">
        <v>1</v>
      </c>
      <c r="B7" s="1">
        <v>8248.86</v>
      </c>
      <c r="C7" s="1">
        <v>244.55</v>
      </c>
      <c r="D7" s="28">
        <v>240</v>
      </c>
      <c r="E7" s="28">
        <v>0</v>
      </c>
      <c r="F7" s="28">
        <v>0</v>
      </c>
      <c r="G7" s="28">
        <v>0</v>
      </c>
      <c r="H7" s="28">
        <v>10390</v>
      </c>
      <c r="I7" s="28">
        <v>4838</v>
      </c>
      <c r="J7" s="28">
        <v>16281</v>
      </c>
      <c r="K7" s="28">
        <v>268</v>
      </c>
      <c r="L7" s="28">
        <v>45</v>
      </c>
      <c r="M7" s="28">
        <v>28</v>
      </c>
      <c r="N7" s="28">
        <v>485</v>
      </c>
      <c r="O7" s="28">
        <v>6</v>
      </c>
      <c r="P7" s="28">
        <v>531</v>
      </c>
      <c r="Q7" s="28">
        <v>37</v>
      </c>
      <c r="R7" s="28">
        <v>86</v>
      </c>
      <c r="S7" s="28">
        <v>83</v>
      </c>
      <c r="T7" s="28">
        <v>0</v>
      </c>
      <c r="U7" s="28">
        <v>18</v>
      </c>
      <c r="V7" s="28">
        <v>7</v>
      </c>
      <c r="W7" s="28">
        <v>0</v>
      </c>
      <c r="X7" s="28">
        <v>0</v>
      </c>
      <c r="Y7" s="28">
        <v>3798</v>
      </c>
      <c r="Z7" s="28">
        <v>845</v>
      </c>
      <c r="AA7" s="28">
        <v>656</v>
      </c>
      <c r="AB7" s="28">
        <v>350</v>
      </c>
      <c r="AC7" s="28">
        <v>0</v>
      </c>
      <c r="AD7" s="28">
        <v>13</v>
      </c>
      <c r="AE7" s="28">
        <v>93</v>
      </c>
      <c r="AF7" s="28">
        <v>6</v>
      </c>
      <c r="AG7" s="28">
        <v>635</v>
      </c>
      <c r="AH7" s="28">
        <v>0</v>
      </c>
      <c r="AI7" s="28">
        <v>120</v>
      </c>
      <c r="AJ7" s="28">
        <v>0</v>
      </c>
      <c r="AK7" s="28">
        <v>0</v>
      </c>
      <c r="AL7" s="28">
        <v>0</v>
      </c>
      <c r="AM7" s="28">
        <v>2617</v>
      </c>
      <c r="AN7" s="28">
        <v>674</v>
      </c>
      <c r="AO7" s="28">
        <v>1063</v>
      </c>
      <c r="AP7" s="28">
        <v>34</v>
      </c>
      <c r="AQ7" s="28">
        <v>277</v>
      </c>
      <c r="AR7" s="28">
        <v>4973</v>
      </c>
      <c r="AS7" s="28">
        <v>287</v>
      </c>
      <c r="AT7" s="28">
        <v>1814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28">
        <v>0</v>
      </c>
      <c r="BC7" s="28">
        <v>1584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1</v>
      </c>
      <c r="BJ7" s="28">
        <v>0</v>
      </c>
      <c r="BK7" s="28">
        <v>0</v>
      </c>
      <c r="BL7" s="28">
        <v>0</v>
      </c>
      <c r="BM7" s="28">
        <v>971</v>
      </c>
      <c r="BN7" s="28">
        <v>2</v>
      </c>
      <c r="BO7" s="28">
        <v>1283</v>
      </c>
      <c r="BP7" s="28">
        <v>0</v>
      </c>
      <c r="BQ7" s="28">
        <v>0</v>
      </c>
      <c r="BR7">
        <v>0</v>
      </c>
      <c r="BS7">
        <v>0</v>
      </c>
      <c r="BT7">
        <v>0</v>
      </c>
      <c r="BV7" s="27">
        <f t="shared" ref="BV7:BV35" si="0">SUM(K7:M7,O7,AM7:AO7,AQ7,AS7)</f>
        <v>5265</v>
      </c>
      <c r="BW7" s="27">
        <f t="shared" ref="BW7:BW35" si="1">SUM(N7,R7,U7,Q7)</f>
        <v>626</v>
      </c>
      <c r="BX7" s="27">
        <f t="shared" ref="BX7:BX35" si="2">SUM(BM7:BP7,BC7:BD7,AP7,AI7,AG7,AC7:AF7,Z7,AB7)</f>
        <v>5936</v>
      </c>
      <c r="BY7" s="27">
        <f t="shared" ref="BY7:BY35" si="3">Y7</f>
        <v>3798</v>
      </c>
    </row>
    <row r="8" spans="1:77" x14ac:dyDescent="0.25">
      <c r="A8" s="29">
        <v>2</v>
      </c>
      <c r="B8" s="1">
        <v>1437.85</v>
      </c>
      <c r="C8" s="1">
        <v>67.959999999999994</v>
      </c>
      <c r="D8" s="28">
        <v>60</v>
      </c>
      <c r="E8" s="28">
        <v>0</v>
      </c>
      <c r="F8" s="28">
        <v>0</v>
      </c>
      <c r="G8" s="28">
        <v>0</v>
      </c>
      <c r="H8" s="28">
        <v>3463</v>
      </c>
      <c r="I8" s="28">
        <v>811</v>
      </c>
      <c r="J8" s="28">
        <v>4490</v>
      </c>
      <c r="K8" s="28">
        <v>60</v>
      </c>
      <c r="L8" s="28">
        <v>0</v>
      </c>
      <c r="M8" s="28">
        <v>4</v>
      </c>
      <c r="N8" s="28">
        <v>85</v>
      </c>
      <c r="O8" s="28">
        <v>1</v>
      </c>
      <c r="P8" s="28">
        <v>192</v>
      </c>
      <c r="Q8" s="28">
        <v>6</v>
      </c>
      <c r="R8" s="28">
        <v>14</v>
      </c>
      <c r="S8" s="28">
        <v>13</v>
      </c>
      <c r="T8" s="28">
        <v>0</v>
      </c>
      <c r="U8" s="28">
        <v>0</v>
      </c>
      <c r="V8" s="28">
        <v>3</v>
      </c>
      <c r="W8" s="28">
        <v>0</v>
      </c>
      <c r="X8" s="28">
        <v>0</v>
      </c>
      <c r="Y8" s="28">
        <v>1215</v>
      </c>
      <c r="Z8" s="28">
        <v>291</v>
      </c>
      <c r="AA8" s="28">
        <v>140</v>
      </c>
      <c r="AB8" s="28">
        <v>36</v>
      </c>
      <c r="AC8" s="28">
        <v>0</v>
      </c>
      <c r="AD8" s="28">
        <v>0</v>
      </c>
      <c r="AE8" s="28">
        <v>3</v>
      </c>
      <c r="AF8" s="28">
        <v>0</v>
      </c>
      <c r="AG8" s="28">
        <v>393</v>
      </c>
      <c r="AH8" s="28">
        <v>0</v>
      </c>
      <c r="AI8" s="28">
        <v>57</v>
      </c>
      <c r="AJ8" s="28">
        <v>0</v>
      </c>
      <c r="AK8" s="28">
        <v>0</v>
      </c>
      <c r="AL8" s="28">
        <v>0</v>
      </c>
      <c r="AM8" s="28">
        <v>457</v>
      </c>
      <c r="AN8" s="28">
        <v>72</v>
      </c>
      <c r="AO8" s="28">
        <v>231</v>
      </c>
      <c r="AP8" s="28">
        <v>0</v>
      </c>
      <c r="AQ8" s="28">
        <v>55</v>
      </c>
      <c r="AR8" s="28">
        <v>1878</v>
      </c>
      <c r="AS8" s="28">
        <v>42</v>
      </c>
      <c r="AT8" s="28">
        <v>321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551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497</v>
      </c>
      <c r="BN8" s="28">
        <v>0</v>
      </c>
      <c r="BO8" s="28">
        <v>280</v>
      </c>
      <c r="BP8" s="28">
        <v>0</v>
      </c>
      <c r="BQ8" s="28">
        <v>0</v>
      </c>
      <c r="BR8">
        <v>0</v>
      </c>
      <c r="BS8">
        <v>0</v>
      </c>
      <c r="BT8">
        <v>0</v>
      </c>
      <c r="BV8" s="27">
        <f t="shared" si="0"/>
        <v>922</v>
      </c>
      <c r="BW8" s="27">
        <f t="shared" si="1"/>
        <v>105</v>
      </c>
      <c r="BX8" s="27">
        <f t="shared" si="2"/>
        <v>2108</v>
      </c>
      <c r="BY8" s="27">
        <f t="shared" si="3"/>
        <v>1215</v>
      </c>
    </row>
    <row r="9" spans="1:77" x14ac:dyDescent="0.25">
      <c r="A9" s="29">
        <v>3</v>
      </c>
      <c r="B9" s="1">
        <v>8799.86</v>
      </c>
      <c r="C9" s="1">
        <v>177.97</v>
      </c>
      <c r="D9" s="28">
        <v>154</v>
      </c>
      <c r="E9" s="28">
        <v>0</v>
      </c>
      <c r="F9" s="28">
        <v>0</v>
      </c>
      <c r="G9" s="28">
        <v>0</v>
      </c>
      <c r="H9" s="28">
        <v>10239</v>
      </c>
      <c r="I9" s="28">
        <v>5172</v>
      </c>
      <c r="J9" s="28">
        <v>16421</v>
      </c>
      <c r="K9" s="28">
        <v>244</v>
      </c>
      <c r="L9" s="28">
        <v>132</v>
      </c>
      <c r="M9" s="28">
        <v>26</v>
      </c>
      <c r="N9" s="28">
        <v>260</v>
      </c>
      <c r="O9" s="28">
        <v>4</v>
      </c>
      <c r="P9" s="28">
        <v>605</v>
      </c>
      <c r="Q9" s="28">
        <v>18</v>
      </c>
      <c r="R9" s="28">
        <v>90</v>
      </c>
      <c r="S9" s="28">
        <v>118</v>
      </c>
      <c r="T9" s="28">
        <v>0</v>
      </c>
      <c r="U9" s="28">
        <v>1</v>
      </c>
      <c r="V9" s="28">
        <v>19</v>
      </c>
      <c r="W9" s="28">
        <v>0</v>
      </c>
      <c r="X9" s="28">
        <v>0</v>
      </c>
      <c r="Y9" s="28">
        <v>3749</v>
      </c>
      <c r="Z9" s="28">
        <v>1226</v>
      </c>
      <c r="AA9" s="28">
        <v>275</v>
      </c>
      <c r="AB9" s="28">
        <v>168</v>
      </c>
      <c r="AC9" s="28">
        <v>0</v>
      </c>
      <c r="AD9" s="28">
        <v>12</v>
      </c>
      <c r="AE9" s="28">
        <v>85</v>
      </c>
      <c r="AF9" s="28">
        <v>0</v>
      </c>
      <c r="AG9" s="28">
        <v>527</v>
      </c>
      <c r="AH9" s="28">
        <v>0</v>
      </c>
      <c r="AI9" s="28">
        <v>76</v>
      </c>
      <c r="AJ9" s="28">
        <v>0</v>
      </c>
      <c r="AK9" s="28">
        <v>0</v>
      </c>
      <c r="AL9" s="28">
        <v>0</v>
      </c>
      <c r="AM9" s="28">
        <v>2815</v>
      </c>
      <c r="AN9" s="28">
        <v>453</v>
      </c>
      <c r="AO9" s="28">
        <v>1420</v>
      </c>
      <c r="AP9" s="28">
        <v>21</v>
      </c>
      <c r="AQ9" s="28">
        <v>391</v>
      </c>
      <c r="AR9" s="28">
        <v>4784</v>
      </c>
      <c r="AS9" s="28">
        <v>328</v>
      </c>
      <c r="AT9" s="28">
        <v>1994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1767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1</v>
      </c>
      <c r="BJ9" s="28">
        <v>0</v>
      </c>
      <c r="BK9" s="28">
        <v>0</v>
      </c>
      <c r="BL9" s="28">
        <v>0</v>
      </c>
      <c r="BM9" s="28">
        <v>863</v>
      </c>
      <c r="BN9" s="28">
        <v>1</v>
      </c>
      <c r="BO9" s="28">
        <v>1469</v>
      </c>
      <c r="BP9" s="28">
        <v>0</v>
      </c>
      <c r="BQ9" s="28">
        <v>0</v>
      </c>
      <c r="BR9">
        <v>0</v>
      </c>
      <c r="BS9">
        <v>0</v>
      </c>
      <c r="BT9">
        <v>0</v>
      </c>
      <c r="BV9" s="27">
        <f t="shared" si="0"/>
        <v>5813</v>
      </c>
      <c r="BW9" s="27">
        <f t="shared" si="1"/>
        <v>369</v>
      </c>
      <c r="BX9" s="27">
        <f t="shared" si="2"/>
        <v>6215</v>
      </c>
      <c r="BY9" s="27">
        <f t="shared" si="3"/>
        <v>3749</v>
      </c>
    </row>
    <row r="10" spans="1:77" x14ac:dyDescent="0.25">
      <c r="A10" s="29">
        <v>4</v>
      </c>
      <c r="B10" s="1">
        <v>3097.19</v>
      </c>
      <c r="C10" s="1">
        <v>73.319999999999993</v>
      </c>
      <c r="D10" s="28">
        <v>63</v>
      </c>
      <c r="E10" s="28">
        <v>0</v>
      </c>
      <c r="F10" s="28">
        <v>0</v>
      </c>
      <c r="G10" s="28">
        <v>0</v>
      </c>
      <c r="H10" s="28">
        <v>4664</v>
      </c>
      <c r="I10" s="28">
        <v>1861</v>
      </c>
      <c r="J10" s="28">
        <v>7023</v>
      </c>
      <c r="K10" s="28">
        <v>100</v>
      </c>
      <c r="L10" s="28">
        <v>6</v>
      </c>
      <c r="M10" s="28">
        <v>14</v>
      </c>
      <c r="N10" s="28">
        <v>218</v>
      </c>
      <c r="O10" s="28">
        <v>16</v>
      </c>
      <c r="P10" s="28">
        <v>189</v>
      </c>
      <c r="Q10" s="28">
        <v>11</v>
      </c>
      <c r="R10" s="28">
        <v>67</v>
      </c>
      <c r="S10" s="28">
        <v>60</v>
      </c>
      <c r="T10" s="28">
        <v>0</v>
      </c>
      <c r="U10" s="28">
        <v>0</v>
      </c>
      <c r="V10" s="28">
        <v>4</v>
      </c>
      <c r="W10" s="28">
        <v>0</v>
      </c>
      <c r="X10" s="28">
        <v>0</v>
      </c>
      <c r="Y10" s="28">
        <v>1773</v>
      </c>
      <c r="Z10" s="28">
        <v>471</v>
      </c>
      <c r="AA10" s="28">
        <v>415</v>
      </c>
      <c r="AB10" s="28">
        <v>38</v>
      </c>
      <c r="AC10" s="28">
        <v>0</v>
      </c>
      <c r="AD10" s="28">
        <v>2</v>
      </c>
      <c r="AE10" s="28">
        <v>32</v>
      </c>
      <c r="AF10" s="28">
        <v>3</v>
      </c>
      <c r="AG10" s="28">
        <v>302</v>
      </c>
      <c r="AH10" s="28">
        <v>0</v>
      </c>
      <c r="AI10" s="28">
        <v>30</v>
      </c>
      <c r="AJ10" s="28">
        <v>0</v>
      </c>
      <c r="AK10" s="28">
        <v>0</v>
      </c>
      <c r="AL10" s="28">
        <v>0</v>
      </c>
      <c r="AM10" s="28">
        <v>1007</v>
      </c>
      <c r="AN10" s="28">
        <v>146</v>
      </c>
      <c r="AO10" s="28">
        <v>549</v>
      </c>
      <c r="AP10" s="28">
        <v>3</v>
      </c>
      <c r="AQ10" s="28">
        <v>135</v>
      </c>
      <c r="AR10" s="28">
        <v>2138</v>
      </c>
      <c r="AS10" s="28">
        <v>90</v>
      </c>
      <c r="AT10" s="28">
        <v>789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539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429</v>
      </c>
      <c r="BN10" s="28">
        <v>0</v>
      </c>
      <c r="BO10" s="28">
        <v>627</v>
      </c>
      <c r="BP10" s="28">
        <v>0</v>
      </c>
      <c r="BQ10" s="28">
        <v>0</v>
      </c>
      <c r="BR10">
        <v>0</v>
      </c>
      <c r="BS10">
        <v>0</v>
      </c>
      <c r="BT10">
        <v>0</v>
      </c>
      <c r="BV10" s="27">
        <f t="shared" si="0"/>
        <v>2063</v>
      </c>
      <c r="BW10" s="27">
        <f t="shared" si="1"/>
        <v>296</v>
      </c>
      <c r="BX10" s="27">
        <f t="shared" si="2"/>
        <v>2476</v>
      </c>
      <c r="BY10" s="27">
        <f t="shared" si="3"/>
        <v>1773</v>
      </c>
    </row>
    <row r="11" spans="1:77" x14ac:dyDescent="0.25">
      <c r="A11" s="29">
        <v>5</v>
      </c>
      <c r="B11" s="1">
        <v>11034.1</v>
      </c>
      <c r="C11" s="1">
        <v>197.93</v>
      </c>
      <c r="D11" s="28">
        <v>185</v>
      </c>
      <c r="E11" s="28">
        <v>0</v>
      </c>
      <c r="F11" s="28">
        <v>0</v>
      </c>
      <c r="G11" s="28">
        <v>0</v>
      </c>
      <c r="H11" s="28">
        <v>22276</v>
      </c>
      <c r="I11" s="28">
        <v>6533</v>
      </c>
      <c r="J11" s="28">
        <v>30602</v>
      </c>
      <c r="K11" s="28">
        <v>403</v>
      </c>
      <c r="L11" s="28">
        <v>109</v>
      </c>
      <c r="M11" s="28">
        <v>67</v>
      </c>
      <c r="N11" s="28">
        <v>621</v>
      </c>
      <c r="O11" s="28">
        <v>10</v>
      </c>
      <c r="P11" s="28">
        <v>1079</v>
      </c>
      <c r="Q11" s="28">
        <v>48</v>
      </c>
      <c r="R11" s="28">
        <v>168</v>
      </c>
      <c r="S11" s="28">
        <v>211</v>
      </c>
      <c r="T11" s="28">
        <v>0</v>
      </c>
      <c r="U11" s="28">
        <v>0</v>
      </c>
      <c r="V11" s="28">
        <v>14</v>
      </c>
      <c r="W11" s="28">
        <v>0</v>
      </c>
      <c r="X11" s="28">
        <v>0</v>
      </c>
      <c r="Y11" s="28">
        <v>9628</v>
      </c>
      <c r="Z11" s="28">
        <v>2345</v>
      </c>
      <c r="AA11" s="28">
        <v>1219</v>
      </c>
      <c r="AB11" s="28">
        <v>506</v>
      </c>
      <c r="AC11" s="28">
        <v>0</v>
      </c>
      <c r="AD11" s="28">
        <v>21</v>
      </c>
      <c r="AE11" s="28">
        <v>96</v>
      </c>
      <c r="AF11" s="28">
        <v>8</v>
      </c>
      <c r="AG11" s="28">
        <v>1240</v>
      </c>
      <c r="AH11" s="28">
        <v>0</v>
      </c>
      <c r="AI11" s="28">
        <v>269</v>
      </c>
      <c r="AJ11" s="28">
        <v>0</v>
      </c>
      <c r="AK11" s="28">
        <v>0</v>
      </c>
      <c r="AL11" s="28">
        <v>0</v>
      </c>
      <c r="AM11" s="28">
        <v>3476</v>
      </c>
      <c r="AN11" s="28">
        <v>842</v>
      </c>
      <c r="AO11" s="28">
        <v>1548</v>
      </c>
      <c r="AP11" s="28">
        <v>6</v>
      </c>
      <c r="AQ11" s="28">
        <v>706</v>
      </c>
      <c r="AR11" s="28">
        <v>8119</v>
      </c>
      <c r="AS11" s="28">
        <v>328</v>
      </c>
      <c r="AT11" s="28">
        <v>2835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3532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1443</v>
      </c>
      <c r="BN11" s="28">
        <v>2</v>
      </c>
      <c r="BO11" s="28">
        <v>1961</v>
      </c>
      <c r="BP11" s="28">
        <v>0</v>
      </c>
      <c r="BQ11" s="28">
        <v>0</v>
      </c>
      <c r="BR11">
        <v>0</v>
      </c>
      <c r="BS11">
        <v>0</v>
      </c>
      <c r="BT11">
        <v>0</v>
      </c>
      <c r="BV11" s="27">
        <f t="shared" si="0"/>
        <v>7489</v>
      </c>
      <c r="BW11" s="27">
        <f t="shared" si="1"/>
        <v>837</v>
      </c>
      <c r="BX11" s="27">
        <f t="shared" si="2"/>
        <v>11429</v>
      </c>
      <c r="BY11" s="27">
        <f t="shared" si="3"/>
        <v>9628</v>
      </c>
    </row>
    <row r="12" spans="1:77" x14ac:dyDescent="0.25">
      <c r="A12" s="29">
        <v>6</v>
      </c>
      <c r="B12" s="1">
        <v>2356.5500000000002</v>
      </c>
      <c r="C12" s="1">
        <v>53.38</v>
      </c>
      <c r="D12" s="28">
        <v>47</v>
      </c>
      <c r="E12" s="28">
        <v>0</v>
      </c>
      <c r="F12" s="28">
        <v>0</v>
      </c>
      <c r="G12" s="28">
        <v>0</v>
      </c>
      <c r="H12" s="28">
        <v>2886</v>
      </c>
      <c r="I12" s="28">
        <v>1360</v>
      </c>
      <c r="J12" s="28">
        <v>4615</v>
      </c>
      <c r="K12" s="28">
        <v>65</v>
      </c>
      <c r="L12" s="28">
        <v>42</v>
      </c>
      <c r="M12" s="28">
        <v>5</v>
      </c>
      <c r="N12" s="28">
        <v>85</v>
      </c>
      <c r="O12" s="28">
        <v>6</v>
      </c>
      <c r="P12" s="28">
        <v>126</v>
      </c>
      <c r="Q12" s="28">
        <v>12</v>
      </c>
      <c r="R12" s="28">
        <v>33</v>
      </c>
      <c r="S12" s="28">
        <v>22</v>
      </c>
      <c r="T12" s="28">
        <v>0</v>
      </c>
      <c r="U12" s="28">
        <v>4</v>
      </c>
      <c r="V12" s="28">
        <v>4</v>
      </c>
      <c r="W12" s="28">
        <v>0</v>
      </c>
      <c r="X12" s="28">
        <v>0</v>
      </c>
      <c r="Y12" s="28">
        <v>1018</v>
      </c>
      <c r="Z12" s="28">
        <v>264</v>
      </c>
      <c r="AA12" s="28">
        <v>203</v>
      </c>
      <c r="AB12" s="28">
        <v>109</v>
      </c>
      <c r="AC12" s="28">
        <v>0</v>
      </c>
      <c r="AD12" s="28">
        <v>0</v>
      </c>
      <c r="AE12" s="28">
        <v>14</v>
      </c>
      <c r="AF12" s="28">
        <v>0</v>
      </c>
      <c r="AG12" s="28">
        <v>144</v>
      </c>
      <c r="AH12" s="28">
        <v>0</v>
      </c>
      <c r="AI12" s="28">
        <v>66</v>
      </c>
      <c r="AJ12" s="28">
        <v>0</v>
      </c>
      <c r="AK12" s="28">
        <v>0</v>
      </c>
      <c r="AL12" s="28">
        <v>0</v>
      </c>
      <c r="AM12" s="28">
        <v>767</v>
      </c>
      <c r="AN12" s="28">
        <v>194</v>
      </c>
      <c r="AO12" s="28">
        <v>338</v>
      </c>
      <c r="AP12" s="28">
        <v>3</v>
      </c>
      <c r="AQ12" s="28">
        <v>105</v>
      </c>
      <c r="AR12" s="28">
        <v>1683</v>
      </c>
      <c r="AS12" s="28">
        <v>73</v>
      </c>
      <c r="AT12" s="28">
        <v>505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387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271</v>
      </c>
      <c r="BN12" s="28">
        <v>0</v>
      </c>
      <c r="BO12" s="28">
        <v>407</v>
      </c>
      <c r="BP12" s="28">
        <v>0</v>
      </c>
      <c r="BQ12" s="28">
        <v>0</v>
      </c>
      <c r="BR12">
        <v>0</v>
      </c>
      <c r="BS12">
        <v>0</v>
      </c>
      <c r="BT12">
        <v>0</v>
      </c>
      <c r="BV12" s="27">
        <f t="shared" si="0"/>
        <v>1595</v>
      </c>
      <c r="BW12" s="27">
        <f t="shared" si="1"/>
        <v>134</v>
      </c>
      <c r="BX12" s="27">
        <f t="shared" si="2"/>
        <v>1665</v>
      </c>
      <c r="BY12" s="27">
        <f t="shared" si="3"/>
        <v>1018</v>
      </c>
    </row>
    <row r="13" spans="1:77" x14ac:dyDescent="0.25">
      <c r="A13" s="29">
        <v>7</v>
      </c>
      <c r="B13" s="1">
        <v>4759.9799999999996</v>
      </c>
      <c r="C13" s="1">
        <v>96.38</v>
      </c>
      <c r="D13" s="28">
        <v>88</v>
      </c>
      <c r="E13" s="28">
        <v>0</v>
      </c>
      <c r="F13" s="28">
        <v>0</v>
      </c>
      <c r="G13" s="28">
        <v>0</v>
      </c>
      <c r="H13" s="28">
        <v>8567</v>
      </c>
      <c r="I13" s="28">
        <v>2849</v>
      </c>
      <c r="J13" s="28">
        <v>12190</v>
      </c>
      <c r="K13" s="28">
        <v>175</v>
      </c>
      <c r="L13" s="28">
        <v>23</v>
      </c>
      <c r="M13" s="28">
        <v>12</v>
      </c>
      <c r="N13" s="28">
        <v>215</v>
      </c>
      <c r="O13" s="28">
        <v>26</v>
      </c>
      <c r="P13" s="28">
        <v>395</v>
      </c>
      <c r="Q13" s="28">
        <v>10</v>
      </c>
      <c r="R13" s="28">
        <v>107</v>
      </c>
      <c r="S13" s="28">
        <v>135</v>
      </c>
      <c r="T13" s="28">
        <v>0</v>
      </c>
      <c r="U13" s="28">
        <v>4</v>
      </c>
      <c r="V13" s="28">
        <v>7</v>
      </c>
      <c r="W13" s="28">
        <v>0</v>
      </c>
      <c r="X13" s="28">
        <v>0</v>
      </c>
      <c r="Y13" s="28">
        <v>3839</v>
      </c>
      <c r="Z13" s="28">
        <v>824</v>
      </c>
      <c r="AA13" s="28">
        <v>380</v>
      </c>
      <c r="AB13" s="28">
        <v>75</v>
      </c>
      <c r="AC13" s="28">
        <v>0</v>
      </c>
      <c r="AD13" s="28">
        <v>19</v>
      </c>
      <c r="AE13" s="28">
        <v>34</v>
      </c>
      <c r="AF13" s="28">
        <v>6</v>
      </c>
      <c r="AG13" s="28">
        <v>575</v>
      </c>
      <c r="AH13" s="28">
        <v>0</v>
      </c>
      <c r="AI13" s="28">
        <v>169</v>
      </c>
      <c r="AJ13" s="28">
        <v>0</v>
      </c>
      <c r="AK13" s="28">
        <v>0</v>
      </c>
      <c r="AL13" s="28">
        <v>0</v>
      </c>
      <c r="AM13" s="28">
        <v>1554</v>
      </c>
      <c r="AN13" s="28">
        <v>394</v>
      </c>
      <c r="AO13" s="28">
        <v>610</v>
      </c>
      <c r="AP13" s="28">
        <v>11</v>
      </c>
      <c r="AQ13" s="28">
        <v>380</v>
      </c>
      <c r="AR13" s="28">
        <v>3954</v>
      </c>
      <c r="AS13" s="28">
        <v>113</v>
      </c>
      <c r="AT13" s="28">
        <v>1229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1134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1</v>
      </c>
      <c r="BJ13" s="28">
        <v>0</v>
      </c>
      <c r="BK13" s="28">
        <v>0</v>
      </c>
      <c r="BL13" s="28">
        <v>0</v>
      </c>
      <c r="BM13" s="28">
        <v>588</v>
      </c>
      <c r="BN13" s="28">
        <v>2</v>
      </c>
      <c r="BO13" s="28">
        <v>911</v>
      </c>
      <c r="BP13" s="28">
        <v>0</v>
      </c>
      <c r="BQ13" s="28">
        <v>0</v>
      </c>
      <c r="BR13">
        <v>0</v>
      </c>
      <c r="BS13">
        <v>0</v>
      </c>
      <c r="BT13">
        <v>0</v>
      </c>
      <c r="BV13" s="27">
        <f t="shared" si="0"/>
        <v>3287</v>
      </c>
      <c r="BW13" s="27">
        <f t="shared" si="1"/>
        <v>336</v>
      </c>
      <c r="BX13" s="27">
        <f t="shared" si="2"/>
        <v>4348</v>
      </c>
      <c r="BY13" s="27">
        <f t="shared" si="3"/>
        <v>3839</v>
      </c>
    </row>
    <row r="14" spans="1:77" x14ac:dyDescent="0.25">
      <c r="A14" s="29">
        <v>8</v>
      </c>
      <c r="B14" s="1">
        <v>959.95</v>
      </c>
      <c r="C14" s="1">
        <v>18.059999999999999</v>
      </c>
      <c r="D14" s="28">
        <v>13</v>
      </c>
      <c r="E14" s="28">
        <v>0</v>
      </c>
      <c r="F14" s="28">
        <v>0</v>
      </c>
      <c r="G14" s="28">
        <v>0</v>
      </c>
      <c r="H14" s="28">
        <v>1735</v>
      </c>
      <c r="I14" s="28">
        <v>513</v>
      </c>
      <c r="J14" s="28">
        <v>2453</v>
      </c>
      <c r="K14" s="28">
        <v>40</v>
      </c>
      <c r="L14" s="28">
        <v>4</v>
      </c>
      <c r="M14" s="28">
        <v>3</v>
      </c>
      <c r="N14" s="28">
        <v>22</v>
      </c>
      <c r="O14" s="28">
        <v>0</v>
      </c>
      <c r="P14" s="28">
        <v>53</v>
      </c>
      <c r="Q14" s="28">
        <v>12</v>
      </c>
      <c r="R14" s="28">
        <v>14</v>
      </c>
      <c r="S14" s="28">
        <v>4</v>
      </c>
      <c r="T14" s="28">
        <v>0</v>
      </c>
      <c r="U14" s="28">
        <v>3</v>
      </c>
      <c r="V14" s="28">
        <v>0</v>
      </c>
      <c r="W14" s="28">
        <v>0</v>
      </c>
      <c r="X14" s="28">
        <v>0</v>
      </c>
      <c r="Y14" s="28">
        <v>747</v>
      </c>
      <c r="Z14" s="28">
        <v>131</v>
      </c>
      <c r="AA14" s="28">
        <v>112</v>
      </c>
      <c r="AB14" s="28">
        <v>51</v>
      </c>
      <c r="AC14" s="28">
        <v>0</v>
      </c>
      <c r="AD14" s="28">
        <v>6</v>
      </c>
      <c r="AE14" s="28">
        <v>3</v>
      </c>
      <c r="AF14" s="28">
        <v>17</v>
      </c>
      <c r="AG14" s="28">
        <v>44</v>
      </c>
      <c r="AH14" s="28">
        <v>0</v>
      </c>
      <c r="AI14" s="28">
        <v>26</v>
      </c>
      <c r="AJ14" s="28">
        <v>0</v>
      </c>
      <c r="AK14" s="28">
        <v>0</v>
      </c>
      <c r="AL14" s="28">
        <v>0</v>
      </c>
      <c r="AM14" s="28">
        <v>282</v>
      </c>
      <c r="AN14" s="28">
        <v>56</v>
      </c>
      <c r="AO14" s="28">
        <v>163</v>
      </c>
      <c r="AP14" s="28">
        <v>19</v>
      </c>
      <c r="AQ14" s="28">
        <v>85</v>
      </c>
      <c r="AR14" s="28">
        <v>868</v>
      </c>
      <c r="AS14" s="28">
        <v>34</v>
      </c>
      <c r="AT14" s="28">
        <v>200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264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124</v>
      </c>
      <c r="BN14" s="28">
        <v>0</v>
      </c>
      <c r="BO14" s="28">
        <v>191</v>
      </c>
      <c r="BP14" s="28">
        <v>0</v>
      </c>
      <c r="BQ14" s="28">
        <v>0</v>
      </c>
      <c r="BR14">
        <v>0</v>
      </c>
      <c r="BS14">
        <v>0</v>
      </c>
      <c r="BT14">
        <v>0</v>
      </c>
      <c r="BV14" s="27">
        <f t="shared" si="0"/>
        <v>667</v>
      </c>
      <c r="BW14" s="27">
        <f t="shared" si="1"/>
        <v>51</v>
      </c>
      <c r="BX14" s="27">
        <f t="shared" si="2"/>
        <v>876</v>
      </c>
      <c r="BY14" s="27">
        <f t="shared" si="3"/>
        <v>747</v>
      </c>
    </row>
    <row r="15" spans="1:77" x14ac:dyDescent="0.25">
      <c r="A15" s="29">
        <v>9</v>
      </c>
      <c r="B15" s="1">
        <v>4385.43</v>
      </c>
      <c r="C15" s="1">
        <v>39.03</v>
      </c>
      <c r="D15" s="28">
        <v>42</v>
      </c>
      <c r="E15" s="28">
        <v>0</v>
      </c>
      <c r="F15" s="28">
        <v>0</v>
      </c>
      <c r="G15" s="28">
        <v>0</v>
      </c>
      <c r="H15" s="28">
        <v>9083</v>
      </c>
      <c r="I15" s="28">
        <v>2650</v>
      </c>
      <c r="J15" s="28">
        <v>12107</v>
      </c>
      <c r="K15" s="28">
        <v>134</v>
      </c>
      <c r="L15" s="28">
        <v>13</v>
      </c>
      <c r="M15" s="28">
        <v>11</v>
      </c>
      <c r="N15" s="28">
        <v>143</v>
      </c>
      <c r="O15" s="28">
        <v>7</v>
      </c>
      <c r="P15" s="28">
        <v>517</v>
      </c>
      <c r="Q15" s="28">
        <v>56</v>
      </c>
      <c r="R15" s="28">
        <v>56</v>
      </c>
      <c r="S15" s="28">
        <v>76</v>
      </c>
      <c r="T15" s="28">
        <v>0</v>
      </c>
      <c r="U15" s="28">
        <v>0</v>
      </c>
      <c r="V15" s="28">
        <v>5</v>
      </c>
      <c r="W15" s="28">
        <v>0</v>
      </c>
      <c r="X15" s="28">
        <v>0</v>
      </c>
      <c r="Y15" s="28">
        <v>3831</v>
      </c>
      <c r="Z15" s="28">
        <v>585</v>
      </c>
      <c r="AA15" s="28">
        <v>386</v>
      </c>
      <c r="AB15" s="28">
        <v>155</v>
      </c>
      <c r="AC15" s="28">
        <v>0</v>
      </c>
      <c r="AD15" s="28">
        <v>52</v>
      </c>
      <c r="AE15" s="28">
        <v>822</v>
      </c>
      <c r="AF15" s="28">
        <v>16</v>
      </c>
      <c r="AG15" s="28">
        <v>363</v>
      </c>
      <c r="AH15" s="28">
        <v>0</v>
      </c>
      <c r="AI15" s="28">
        <v>118</v>
      </c>
      <c r="AJ15" s="28">
        <v>0</v>
      </c>
      <c r="AK15" s="28">
        <v>0</v>
      </c>
      <c r="AL15" s="28">
        <v>0</v>
      </c>
      <c r="AM15" s="28">
        <v>1511</v>
      </c>
      <c r="AN15" s="28">
        <v>203</v>
      </c>
      <c r="AO15" s="28">
        <v>601</v>
      </c>
      <c r="AP15" s="28">
        <v>228</v>
      </c>
      <c r="AQ15" s="28">
        <v>127</v>
      </c>
      <c r="AR15" s="28">
        <v>3662</v>
      </c>
      <c r="AS15" s="28">
        <v>162</v>
      </c>
      <c r="AT15" s="28">
        <v>949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1311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570</v>
      </c>
      <c r="BN15" s="28">
        <v>0</v>
      </c>
      <c r="BO15" s="28">
        <v>646</v>
      </c>
      <c r="BP15" s="28">
        <v>0</v>
      </c>
      <c r="BQ15" s="28">
        <v>0</v>
      </c>
      <c r="BR15">
        <v>0</v>
      </c>
      <c r="BS15">
        <v>0</v>
      </c>
      <c r="BT15">
        <v>0</v>
      </c>
      <c r="BV15" s="27">
        <f t="shared" si="0"/>
        <v>2769</v>
      </c>
      <c r="BW15" s="27">
        <f t="shared" si="1"/>
        <v>255</v>
      </c>
      <c r="BX15" s="27">
        <f t="shared" si="2"/>
        <v>4866</v>
      </c>
      <c r="BY15" s="27">
        <f t="shared" si="3"/>
        <v>3831</v>
      </c>
    </row>
    <row r="16" spans="1:77" x14ac:dyDescent="0.25">
      <c r="A16" s="29">
        <v>10</v>
      </c>
      <c r="B16" s="1">
        <v>5564.93</v>
      </c>
      <c r="C16" s="1">
        <v>96.11</v>
      </c>
      <c r="D16" s="28">
        <v>105</v>
      </c>
      <c r="E16" s="28">
        <v>0</v>
      </c>
      <c r="F16" s="28">
        <v>0</v>
      </c>
      <c r="G16" s="28">
        <v>0</v>
      </c>
      <c r="H16" s="28">
        <v>9327</v>
      </c>
      <c r="I16" s="28">
        <v>3415</v>
      </c>
      <c r="J16" s="28">
        <v>13371</v>
      </c>
      <c r="K16" s="28">
        <v>167</v>
      </c>
      <c r="L16" s="28">
        <v>45</v>
      </c>
      <c r="M16" s="28">
        <v>18</v>
      </c>
      <c r="N16" s="28">
        <v>280</v>
      </c>
      <c r="O16" s="28">
        <v>3</v>
      </c>
      <c r="P16" s="28">
        <v>438</v>
      </c>
      <c r="Q16" s="28">
        <v>25</v>
      </c>
      <c r="R16" s="28">
        <v>82</v>
      </c>
      <c r="S16" s="28">
        <v>91</v>
      </c>
      <c r="T16" s="28">
        <v>0</v>
      </c>
      <c r="U16" s="28">
        <v>0</v>
      </c>
      <c r="V16" s="28">
        <v>8</v>
      </c>
      <c r="W16" s="28">
        <v>0</v>
      </c>
      <c r="X16" s="28">
        <v>0</v>
      </c>
      <c r="Y16" s="28">
        <v>3605</v>
      </c>
      <c r="Z16" s="28">
        <v>741</v>
      </c>
      <c r="AA16" s="28">
        <v>587</v>
      </c>
      <c r="AB16" s="28">
        <v>151</v>
      </c>
      <c r="AC16" s="28">
        <v>0</v>
      </c>
      <c r="AD16" s="28">
        <v>1</v>
      </c>
      <c r="AE16" s="28">
        <v>74</v>
      </c>
      <c r="AF16" s="28">
        <v>23</v>
      </c>
      <c r="AG16" s="28">
        <v>692</v>
      </c>
      <c r="AH16" s="28">
        <v>0</v>
      </c>
      <c r="AI16" s="28">
        <v>360</v>
      </c>
      <c r="AJ16" s="28">
        <v>0</v>
      </c>
      <c r="AK16" s="28">
        <v>0</v>
      </c>
      <c r="AL16" s="28">
        <v>0</v>
      </c>
      <c r="AM16" s="28">
        <v>1690</v>
      </c>
      <c r="AN16" s="28">
        <v>232</v>
      </c>
      <c r="AO16" s="28">
        <v>968</v>
      </c>
      <c r="AP16" s="28">
        <v>12</v>
      </c>
      <c r="AQ16" s="28">
        <v>314</v>
      </c>
      <c r="AR16" s="28">
        <v>4470</v>
      </c>
      <c r="AS16" s="28">
        <v>220</v>
      </c>
      <c r="AT16" s="28">
        <v>1387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1419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1</v>
      </c>
      <c r="BJ16" s="28">
        <v>0</v>
      </c>
      <c r="BK16" s="28">
        <v>0</v>
      </c>
      <c r="BL16" s="28">
        <v>0</v>
      </c>
      <c r="BM16" s="28">
        <v>763</v>
      </c>
      <c r="BN16" s="28">
        <v>0</v>
      </c>
      <c r="BO16" s="28">
        <v>899</v>
      </c>
      <c r="BP16" s="28">
        <v>0</v>
      </c>
      <c r="BQ16" s="28">
        <v>0</v>
      </c>
      <c r="BR16">
        <v>0</v>
      </c>
      <c r="BS16">
        <v>0</v>
      </c>
      <c r="BT16">
        <v>0</v>
      </c>
      <c r="BV16" s="27">
        <f t="shared" si="0"/>
        <v>3657</v>
      </c>
      <c r="BW16" s="27">
        <f t="shared" si="1"/>
        <v>387</v>
      </c>
      <c r="BX16" s="27">
        <f t="shared" si="2"/>
        <v>5135</v>
      </c>
      <c r="BY16" s="27">
        <f t="shared" si="3"/>
        <v>3605</v>
      </c>
    </row>
    <row r="17" spans="1:77" x14ac:dyDescent="0.25">
      <c r="A17" s="29">
        <v>11</v>
      </c>
      <c r="B17" s="1">
        <v>8873.91</v>
      </c>
      <c r="C17" s="1">
        <v>153.97</v>
      </c>
      <c r="D17" s="28">
        <v>142</v>
      </c>
      <c r="E17" s="28">
        <v>0</v>
      </c>
      <c r="F17" s="28">
        <v>0</v>
      </c>
      <c r="G17" s="28">
        <v>0</v>
      </c>
      <c r="H17" s="28">
        <v>14053</v>
      </c>
      <c r="I17" s="28">
        <v>5340</v>
      </c>
      <c r="J17" s="28">
        <v>20298</v>
      </c>
      <c r="K17" s="28">
        <v>200</v>
      </c>
      <c r="L17" s="28">
        <v>56</v>
      </c>
      <c r="M17" s="28">
        <v>39</v>
      </c>
      <c r="N17" s="28">
        <v>394</v>
      </c>
      <c r="O17" s="28">
        <v>9</v>
      </c>
      <c r="P17" s="28">
        <v>676</v>
      </c>
      <c r="Q17" s="28">
        <v>34</v>
      </c>
      <c r="R17" s="28">
        <v>101</v>
      </c>
      <c r="S17" s="28">
        <v>147</v>
      </c>
      <c r="T17" s="28">
        <v>0</v>
      </c>
      <c r="U17" s="28">
        <v>13</v>
      </c>
      <c r="V17" s="28">
        <v>17</v>
      </c>
      <c r="W17" s="28">
        <v>0</v>
      </c>
      <c r="X17" s="28">
        <v>0</v>
      </c>
      <c r="Y17" s="28">
        <v>6053</v>
      </c>
      <c r="Z17" s="28">
        <v>1178</v>
      </c>
      <c r="AA17" s="28">
        <v>624</v>
      </c>
      <c r="AB17" s="28">
        <v>254</v>
      </c>
      <c r="AC17" s="28">
        <v>0</v>
      </c>
      <c r="AD17" s="28">
        <v>3</v>
      </c>
      <c r="AE17" s="28">
        <v>93</v>
      </c>
      <c r="AF17" s="28">
        <v>10</v>
      </c>
      <c r="AG17" s="28">
        <v>842</v>
      </c>
      <c r="AH17" s="28">
        <v>0</v>
      </c>
      <c r="AI17" s="28">
        <v>439</v>
      </c>
      <c r="AJ17" s="28">
        <v>0</v>
      </c>
      <c r="AK17" s="28">
        <v>0</v>
      </c>
      <c r="AL17" s="28">
        <v>0</v>
      </c>
      <c r="AM17" s="28">
        <v>2740</v>
      </c>
      <c r="AN17" s="28">
        <v>394</v>
      </c>
      <c r="AO17" s="28">
        <v>1309</v>
      </c>
      <c r="AP17" s="28">
        <v>17</v>
      </c>
      <c r="AQ17" s="28">
        <v>588</v>
      </c>
      <c r="AR17" s="28">
        <v>6351</v>
      </c>
      <c r="AS17" s="28">
        <v>368</v>
      </c>
      <c r="AT17" s="28">
        <v>1951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2116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1143</v>
      </c>
      <c r="BN17" s="28">
        <v>0</v>
      </c>
      <c r="BO17" s="28">
        <v>1281</v>
      </c>
      <c r="BP17" s="28">
        <v>0</v>
      </c>
      <c r="BQ17" s="28">
        <v>0</v>
      </c>
      <c r="BR17">
        <v>0</v>
      </c>
      <c r="BS17">
        <v>0</v>
      </c>
      <c r="BT17">
        <v>0</v>
      </c>
      <c r="BV17" s="27">
        <f t="shared" si="0"/>
        <v>5703</v>
      </c>
      <c r="BW17" s="27">
        <f t="shared" si="1"/>
        <v>542</v>
      </c>
      <c r="BX17" s="27">
        <f t="shared" si="2"/>
        <v>7376</v>
      </c>
      <c r="BY17" s="27">
        <f t="shared" si="3"/>
        <v>6053</v>
      </c>
    </row>
    <row r="18" spans="1:77" x14ac:dyDescent="0.25">
      <c r="A18" s="29">
        <v>12</v>
      </c>
      <c r="B18" s="1">
        <v>1244.93</v>
      </c>
      <c r="C18" s="1">
        <v>17.95</v>
      </c>
      <c r="D18" s="28">
        <v>18</v>
      </c>
      <c r="E18" s="28">
        <v>0</v>
      </c>
      <c r="F18" s="28">
        <v>0</v>
      </c>
      <c r="G18" s="28">
        <v>0</v>
      </c>
      <c r="H18" s="28">
        <v>1929</v>
      </c>
      <c r="I18" s="28">
        <v>663</v>
      </c>
      <c r="J18" s="28">
        <v>2843</v>
      </c>
      <c r="K18" s="28">
        <v>36</v>
      </c>
      <c r="L18" s="28">
        <v>7</v>
      </c>
      <c r="M18" s="28">
        <v>11</v>
      </c>
      <c r="N18" s="28">
        <v>36</v>
      </c>
      <c r="O18" s="28">
        <v>0</v>
      </c>
      <c r="P18" s="28">
        <v>41</v>
      </c>
      <c r="Q18" s="28">
        <v>8</v>
      </c>
      <c r="R18" s="28">
        <v>11</v>
      </c>
      <c r="S18" s="28">
        <v>2</v>
      </c>
      <c r="T18" s="28">
        <v>0</v>
      </c>
      <c r="U18" s="28">
        <v>0</v>
      </c>
      <c r="V18" s="28">
        <v>1</v>
      </c>
      <c r="W18" s="28">
        <v>0</v>
      </c>
      <c r="X18" s="28">
        <v>0</v>
      </c>
      <c r="Y18" s="28">
        <v>604</v>
      </c>
      <c r="Z18" s="28">
        <v>66</v>
      </c>
      <c r="AA18" s="28">
        <v>115</v>
      </c>
      <c r="AB18" s="28">
        <v>141</v>
      </c>
      <c r="AC18" s="28">
        <v>0</v>
      </c>
      <c r="AD18" s="28">
        <v>1</v>
      </c>
      <c r="AE18" s="28">
        <v>30</v>
      </c>
      <c r="AF18" s="28">
        <v>6</v>
      </c>
      <c r="AG18" s="28">
        <v>42</v>
      </c>
      <c r="AH18" s="28">
        <v>0</v>
      </c>
      <c r="AI18" s="28">
        <v>9</v>
      </c>
      <c r="AJ18" s="28">
        <v>0</v>
      </c>
      <c r="AK18" s="28">
        <v>0</v>
      </c>
      <c r="AL18" s="28">
        <v>0</v>
      </c>
      <c r="AM18" s="28">
        <v>430</v>
      </c>
      <c r="AN18" s="28">
        <v>72</v>
      </c>
      <c r="AO18" s="28">
        <v>263</v>
      </c>
      <c r="AP18" s="28">
        <v>1</v>
      </c>
      <c r="AQ18" s="28">
        <v>24</v>
      </c>
      <c r="AR18" s="28">
        <v>949</v>
      </c>
      <c r="AS18" s="28">
        <v>16</v>
      </c>
      <c r="AT18" s="28">
        <v>312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291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199</v>
      </c>
      <c r="BN18" s="28">
        <v>3</v>
      </c>
      <c r="BO18" s="28">
        <v>421</v>
      </c>
      <c r="BP18" s="28">
        <v>0</v>
      </c>
      <c r="BQ18" s="28">
        <v>0</v>
      </c>
      <c r="BR18">
        <v>0</v>
      </c>
      <c r="BS18">
        <v>0</v>
      </c>
      <c r="BT18">
        <v>0</v>
      </c>
      <c r="BV18" s="27">
        <f t="shared" si="0"/>
        <v>859</v>
      </c>
      <c r="BW18" s="27">
        <f t="shared" si="1"/>
        <v>55</v>
      </c>
      <c r="BX18" s="27">
        <f t="shared" si="2"/>
        <v>1210</v>
      </c>
      <c r="BY18" s="27">
        <f t="shared" si="3"/>
        <v>604</v>
      </c>
    </row>
    <row r="19" spans="1:77" x14ac:dyDescent="0.25">
      <c r="A19" s="29">
        <v>14</v>
      </c>
      <c r="B19" s="1">
        <v>2871.91</v>
      </c>
      <c r="C19" s="1">
        <v>39.78</v>
      </c>
      <c r="D19" s="28">
        <v>46</v>
      </c>
      <c r="E19" s="28">
        <v>0</v>
      </c>
      <c r="F19" s="28">
        <v>0</v>
      </c>
      <c r="G19" s="28">
        <v>0</v>
      </c>
      <c r="H19" s="28">
        <v>5295</v>
      </c>
      <c r="I19" s="28">
        <v>1677</v>
      </c>
      <c r="J19" s="28">
        <v>7199</v>
      </c>
      <c r="K19" s="28">
        <v>64</v>
      </c>
      <c r="L19" s="28">
        <v>8</v>
      </c>
      <c r="M19" s="28">
        <v>6</v>
      </c>
      <c r="N19" s="28">
        <v>113</v>
      </c>
      <c r="O19" s="28">
        <v>0</v>
      </c>
      <c r="P19" s="28">
        <v>349</v>
      </c>
      <c r="Q19" s="28">
        <v>6</v>
      </c>
      <c r="R19" s="28">
        <v>37</v>
      </c>
      <c r="S19" s="28">
        <v>8</v>
      </c>
      <c r="T19" s="28">
        <v>0</v>
      </c>
      <c r="U19" s="28">
        <v>0</v>
      </c>
      <c r="V19" s="28">
        <v>4</v>
      </c>
      <c r="W19" s="28">
        <v>0</v>
      </c>
      <c r="X19" s="28">
        <v>0</v>
      </c>
      <c r="Y19" s="28">
        <v>2067</v>
      </c>
      <c r="Z19" s="28">
        <v>405</v>
      </c>
      <c r="AA19" s="28">
        <v>206</v>
      </c>
      <c r="AB19" s="28">
        <v>79</v>
      </c>
      <c r="AC19" s="28">
        <v>0</v>
      </c>
      <c r="AD19" s="28">
        <v>9</v>
      </c>
      <c r="AE19" s="28">
        <v>5</v>
      </c>
      <c r="AF19" s="28">
        <v>0</v>
      </c>
      <c r="AG19" s="28">
        <v>386</v>
      </c>
      <c r="AH19" s="28">
        <v>0</v>
      </c>
      <c r="AI19" s="28">
        <v>99</v>
      </c>
      <c r="AJ19" s="28">
        <v>0</v>
      </c>
      <c r="AK19" s="28">
        <v>0</v>
      </c>
      <c r="AL19" s="28">
        <v>0</v>
      </c>
      <c r="AM19" s="28">
        <v>1049</v>
      </c>
      <c r="AN19" s="28">
        <v>155</v>
      </c>
      <c r="AO19" s="28">
        <v>234</v>
      </c>
      <c r="AP19" s="28">
        <v>4</v>
      </c>
      <c r="AQ19" s="28">
        <v>125</v>
      </c>
      <c r="AR19" s="28">
        <v>2311</v>
      </c>
      <c r="AS19" s="28">
        <v>107</v>
      </c>
      <c r="AT19" s="28">
        <v>560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1022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527</v>
      </c>
      <c r="BN19" s="28">
        <v>1</v>
      </c>
      <c r="BO19" s="28">
        <v>485</v>
      </c>
      <c r="BP19" s="28">
        <v>0</v>
      </c>
      <c r="BQ19" s="28">
        <v>0</v>
      </c>
      <c r="BR19">
        <v>0</v>
      </c>
      <c r="BS19">
        <v>0</v>
      </c>
      <c r="BT19">
        <v>0</v>
      </c>
      <c r="BV19" s="27">
        <f t="shared" si="0"/>
        <v>1748</v>
      </c>
      <c r="BW19" s="27">
        <f t="shared" si="1"/>
        <v>156</v>
      </c>
      <c r="BX19" s="27">
        <f t="shared" si="2"/>
        <v>3022</v>
      </c>
      <c r="BY19" s="27">
        <f t="shared" si="3"/>
        <v>2067</v>
      </c>
    </row>
    <row r="20" spans="1:77" x14ac:dyDescent="0.25">
      <c r="A20" s="29">
        <v>15</v>
      </c>
      <c r="B20" s="1">
        <v>1371.11</v>
      </c>
      <c r="C20" s="1">
        <v>18.100000000000001</v>
      </c>
      <c r="D20" s="28">
        <v>16</v>
      </c>
      <c r="E20" s="28">
        <v>0</v>
      </c>
      <c r="F20" s="28">
        <v>0</v>
      </c>
      <c r="G20" s="28">
        <v>0</v>
      </c>
      <c r="H20" s="28">
        <v>2357</v>
      </c>
      <c r="I20" s="28">
        <v>817</v>
      </c>
      <c r="J20" s="28">
        <v>3326</v>
      </c>
      <c r="K20" s="28">
        <v>41</v>
      </c>
      <c r="L20" s="28">
        <v>7</v>
      </c>
      <c r="M20" s="28">
        <v>4</v>
      </c>
      <c r="N20" s="28">
        <v>75</v>
      </c>
      <c r="O20" s="28">
        <v>5</v>
      </c>
      <c r="P20" s="28">
        <v>75</v>
      </c>
      <c r="Q20" s="28">
        <v>3</v>
      </c>
      <c r="R20" s="28">
        <v>33</v>
      </c>
      <c r="S20" s="28">
        <v>66</v>
      </c>
      <c r="T20" s="28">
        <v>0</v>
      </c>
      <c r="U20" s="28">
        <v>2</v>
      </c>
      <c r="V20" s="28">
        <v>0</v>
      </c>
      <c r="W20" s="28">
        <v>0</v>
      </c>
      <c r="X20" s="28">
        <v>0</v>
      </c>
      <c r="Y20" s="28">
        <v>857</v>
      </c>
      <c r="Z20" s="28">
        <v>151</v>
      </c>
      <c r="AA20" s="28">
        <v>179</v>
      </c>
      <c r="AB20" s="28">
        <v>36</v>
      </c>
      <c r="AC20" s="28">
        <v>0</v>
      </c>
      <c r="AD20" s="28">
        <v>4</v>
      </c>
      <c r="AE20" s="28">
        <v>4</v>
      </c>
      <c r="AF20" s="28">
        <v>0</v>
      </c>
      <c r="AG20" s="28">
        <v>132</v>
      </c>
      <c r="AH20" s="28">
        <v>0</v>
      </c>
      <c r="AI20" s="28">
        <v>19</v>
      </c>
      <c r="AJ20" s="28">
        <v>0</v>
      </c>
      <c r="AK20" s="28">
        <v>0</v>
      </c>
      <c r="AL20" s="28">
        <v>0</v>
      </c>
      <c r="AM20" s="28">
        <v>481</v>
      </c>
      <c r="AN20" s="28">
        <v>71</v>
      </c>
      <c r="AO20" s="28">
        <v>163</v>
      </c>
      <c r="AP20" s="28">
        <v>2</v>
      </c>
      <c r="AQ20" s="28">
        <v>36</v>
      </c>
      <c r="AR20" s="28">
        <v>1191</v>
      </c>
      <c r="AS20" s="28">
        <v>48</v>
      </c>
      <c r="AT20" s="28">
        <v>316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446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277</v>
      </c>
      <c r="BN20" s="28">
        <v>0</v>
      </c>
      <c r="BO20" s="28">
        <v>250</v>
      </c>
      <c r="BP20" s="28">
        <v>0</v>
      </c>
      <c r="BQ20" s="28">
        <v>0</v>
      </c>
      <c r="BR20">
        <v>0</v>
      </c>
      <c r="BS20">
        <v>0</v>
      </c>
      <c r="BT20">
        <v>0</v>
      </c>
      <c r="BV20" s="27">
        <f t="shared" si="0"/>
        <v>856</v>
      </c>
      <c r="BW20" s="27">
        <f t="shared" si="1"/>
        <v>113</v>
      </c>
      <c r="BX20" s="27">
        <f t="shared" si="2"/>
        <v>1321</v>
      </c>
      <c r="BY20" s="27">
        <f t="shared" si="3"/>
        <v>857</v>
      </c>
    </row>
    <row r="21" spans="1:77" x14ac:dyDescent="0.25">
      <c r="A21" s="29">
        <v>16</v>
      </c>
      <c r="B21" s="1">
        <v>1597.14</v>
      </c>
      <c r="C21" s="1">
        <v>40.97</v>
      </c>
      <c r="D21" s="28">
        <v>37</v>
      </c>
      <c r="E21" s="28">
        <v>0</v>
      </c>
      <c r="F21" s="28">
        <v>0</v>
      </c>
      <c r="G21" s="28">
        <v>0</v>
      </c>
      <c r="H21" s="28">
        <v>1920</v>
      </c>
      <c r="I21" s="28">
        <v>901</v>
      </c>
      <c r="J21" s="28">
        <v>3084</v>
      </c>
      <c r="K21" s="28">
        <v>27</v>
      </c>
      <c r="L21" s="28">
        <v>4</v>
      </c>
      <c r="M21" s="28">
        <v>6</v>
      </c>
      <c r="N21" s="28">
        <v>55</v>
      </c>
      <c r="O21" s="28">
        <v>2</v>
      </c>
      <c r="P21" s="28">
        <v>107</v>
      </c>
      <c r="Q21" s="28">
        <v>2</v>
      </c>
      <c r="R21" s="28">
        <v>21</v>
      </c>
      <c r="S21" s="28">
        <v>68</v>
      </c>
      <c r="T21" s="28">
        <v>0</v>
      </c>
      <c r="U21" s="28">
        <v>0</v>
      </c>
      <c r="V21" s="28">
        <v>1</v>
      </c>
      <c r="W21" s="28">
        <v>0</v>
      </c>
      <c r="X21" s="28">
        <v>0</v>
      </c>
      <c r="Y21" s="28">
        <v>700</v>
      </c>
      <c r="Z21" s="28">
        <v>213</v>
      </c>
      <c r="AA21" s="28">
        <v>199</v>
      </c>
      <c r="AB21" s="28">
        <v>12</v>
      </c>
      <c r="AC21" s="28">
        <v>0</v>
      </c>
      <c r="AD21" s="28">
        <v>1</v>
      </c>
      <c r="AE21" s="28">
        <v>1</v>
      </c>
      <c r="AF21" s="28">
        <v>2</v>
      </c>
      <c r="AG21" s="28">
        <v>139</v>
      </c>
      <c r="AH21" s="28">
        <v>0</v>
      </c>
      <c r="AI21" s="28">
        <v>10</v>
      </c>
      <c r="AJ21" s="28">
        <v>0</v>
      </c>
      <c r="AK21" s="28">
        <v>0</v>
      </c>
      <c r="AL21" s="28">
        <v>0</v>
      </c>
      <c r="AM21" s="28">
        <v>411</v>
      </c>
      <c r="AN21" s="28">
        <v>57</v>
      </c>
      <c r="AO21" s="28">
        <v>347</v>
      </c>
      <c r="AP21" s="28">
        <v>0</v>
      </c>
      <c r="AQ21" s="28">
        <v>164</v>
      </c>
      <c r="AR21" s="28">
        <v>821</v>
      </c>
      <c r="AS21" s="28">
        <v>68</v>
      </c>
      <c r="AT21" s="28">
        <v>345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199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1</v>
      </c>
      <c r="BJ21" s="28">
        <v>0</v>
      </c>
      <c r="BK21" s="28">
        <v>0</v>
      </c>
      <c r="BL21" s="28">
        <v>0</v>
      </c>
      <c r="BM21" s="28">
        <v>118</v>
      </c>
      <c r="BN21" s="28">
        <v>1</v>
      </c>
      <c r="BO21" s="28">
        <v>325</v>
      </c>
      <c r="BP21" s="28">
        <v>0</v>
      </c>
      <c r="BQ21" s="28">
        <v>0</v>
      </c>
      <c r="BR21">
        <v>0</v>
      </c>
      <c r="BS21">
        <v>0</v>
      </c>
      <c r="BT21">
        <v>0</v>
      </c>
      <c r="BV21" s="27">
        <f t="shared" si="0"/>
        <v>1086</v>
      </c>
      <c r="BW21" s="27">
        <f t="shared" si="1"/>
        <v>78</v>
      </c>
      <c r="BX21" s="27">
        <f t="shared" si="2"/>
        <v>1021</v>
      </c>
      <c r="BY21" s="27">
        <f t="shared" si="3"/>
        <v>700</v>
      </c>
    </row>
    <row r="22" spans="1:77" x14ac:dyDescent="0.25">
      <c r="A22" s="29">
        <v>17</v>
      </c>
      <c r="B22" s="1">
        <v>1344.23</v>
      </c>
      <c r="C22" s="1">
        <v>34.35</v>
      </c>
      <c r="D22" s="28">
        <v>35</v>
      </c>
      <c r="E22" s="28">
        <v>0</v>
      </c>
      <c r="F22" s="28">
        <v>0</v>
      </c>
      <c r="G22" s="28">
        <v>0</v>
      </c>
      <c r="H22" s="28">
        <v>1734</v>
      </c>
      <c r="I22" s="28">
        <v>724</v>
      </c>
      <c r="J22" s="28">
        <v>2726</v>
      </c>
      <c r="K22" s="28">
        <v>52</v>
      </c>
      <c r="L22" s="28">
        <v>6</v>
      </c>
      <c r="M22" s="28">
        <v>4</v>
      </c>
      <c r="N22" s="28">
        <v>56</v>
      </c>
      <c r="O22" s="28">
        <v>0</v>
      </c>
      <c r="P22" s="28">
        <v>113</v>
      </c>
      <c r="Q22" s="28">
        <v>1</v>
      </c>
      <c r="R22" s="28">
        <v>33</v>
      </c>
      <c r="S22" s="28">
        <v>11</v>
      </c>
      <c r="T22" s="28">
        <v>0</v>
      </c>
      <c r="U22" s="28">
        <v>3</v>
      </c>
      <c r="V22" s="28">
        <v>1</v>
      </c>
      <c r="W22" s="28">
        <v>0</v>
      </c>
      <c r="X22" s="28">
        <v>0</v>
      </c>
      <c r="Y22" s="28">
        <v>605</v>
      </c>
      <c r="Z22" s="28">
        <v>145</v>
      </c>
      <c r="AA22" s="28">
        <v>194</v>
      </c>
      <c r="AB22" s="28">
        <v>31</v>
      </c>
      <c r="AC22" s="28">
        <v>0</v>
      </c>
      <c r="AD22" s="28">
        <v>15</v>
      </c>
      <c r="AE22" s="28">
        <v>7</v>
      </c>
      <c r="AF22" s="28">
        <v>0</v>
      </c>
      <c r="AG22" s="28">
        <v>54</v>
      </c>
      <c r="AH22" s="28">
        <v>0</v>
      </c>
      <c r="AI22" s="28">
        <v>19</v>
      </c>
      <c r="AJ22" s="28">
        <v>0</v>
      </c>
      <c r="AK22" s="28">
        <v>0</v>
      </c>
      <c r="AL22" s="28">
        <v>0</v>
      </c>
      <c r="AM22" s="28">
        <v>403</v>
      </c>
      <c r="AN22" s="28">
        <v>103</v>
      </c>
      <c r="AO22" s="28">
        <v>221</v>
      </c>
      <c r="AP22" s="28">
        <v>1</v>
      </c>
      <c r="AQ22" s="28">
        <v>54</v>
      </c>
      <c r="AR22" s="28">
        <v>939</v>
      </c>
      <c r="AS22" s="28">
        <v>56</v>
      </c>
      <c r="AT22" s="28">
        <v>257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244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192</v>
      </c>
      <c r="BN22" s="28">
        <v>3</v>
      </c>
      <c r="BO22" s="28">
        <v>224</v>
      </c>
      <c r="BP22" s="28">
        <v>0</v>
      </c>
      <c r="BQ22" s="28">
        <v>0</v>
      </c>
      <c r="BR22">
        <v>0</v>
      </c>
      <c r="BS22">
        <v>0</v>
      </c>
      <c r="BT22">
        <v>0</v>
      </c>
      <c r="BV22" s="27">
        <f t="shared" si="0"/>
        <v>899</v>
      </c>
      <c r="BW22" s="27">
        <f t="shared" si="1"/>
        <v>93</v>
      </c>
      <c r="BX22" s="27">
        <f t="shared" si="2"/>
        <v>935</v>
      </c>
      <c r="BY22" s="27">
        <f t="shared" si="3"/>
        <v>605</v>
      </c>
    </row>
    <row r="23" spans="1:77" x14ac:dyDescent="0.25">
      <c r="A23" s="29">
        <v>19</v>
      </c>
      <c r="B23" s="1">
        <v>3698.03</v>
      </c>
      <c r="C23" s="1">
        <v>47.63</v>
      </c>
      <c r="D23" s="28">
        <v>51</v>
      </c>
      <c r="E23" s="28">
        <v>0</v>
      </c>
      <c r="F23" s="28">
        <v>0</v>
      </c>
      <c r="G23" s="28">
        <v>0</v>
      </c>
      <c r="H23" s="28">
        <v>6299</v>
      </c>
      <c r="I23" s="28">
        <v>2213</v>
      </c>
      <c r="J23" s="28">
        <v>8834</v>
      </c>
      <c r="K23" s="28">
        <v>125</v>
      </c>
      <c r="L23" s="28">
        <v>13</v>
      </c>
      <c r="M23" s="28">
        <v>9</v>
      </c>
      <c r="N23" s="28">
        <v>84</v>
      </c>
      <c r="O23" s="28">
        <v>11</v>
      </c>
      <c r="P23" s="28">
        <v>387</v>
      </c>
      <c r="Q23" s="28">
        <v>20</v>
      </c>
      <c r="R23" s="28">
        <v>79</v>
      </c>
      <c r="S23" s="28">
        <v>65</v>
      </c>
      <c r="T23" s="28">
        <v>0</v>
      </c>
      <c r="U23" s="28">
        <v>2</v>
      </c>
      <c r="V23" s="28">
        <v>6</v>
      </c>
      <c r="W23" s="28">
        <v>0</v>
      </c>
      <c r="X23" s="28">
        <v>0</v>
      </c>
      <c r="Y23" s="28">
        <v>2627</v>
      </c>
      <c r="Z23" s="28">
        <v>508</v>
      </c>
      <c r="AA23" s="28">
        <v>367</v>
      </c>
      <c r="AB23" s="28">
        <v>88</v>
      </c>
      <c r="AC23" s="28">
        <v>0</v>
      </c>
      <c r="AD23" s="28">
        <v>17</v>
      </c>
      <c r="AE23" s="28">
        <v>63</v>
      </c>
      <c r="AF23" s="28">
        <v>24</v>
      </c>
      <c r="AG23" s="28">
        <v>283</v>
      </c>
      <c r="AH23" s="28">
        <v>0</v>
      </c>
      <c r="AI23" s="28">
        <v>74</v>
      </c>
      <c r="AJ23" s="28">
        <v>0</v>
      </c>
      <c r="AK23" s="28">
        <v>0</v>
      </c>
      <c r="AL23" s="28">
        <v>0</v>
      </c>
      <c r="AM23" s="28">
        <v>1282</v>
      </c>
      <c r="AN23" s="28">
        <v>146</v>
      </c>
      <c r="AO23" s="28">
        <v>450</v>
      </c>
      <c r="AP23" s="28">
        <v>22</v>
      </c>
      <c r="AQ23" s="28">
        <v>184</v>
      </c>
      <c r="AR23" s="28">
        <v>2672</v>
      </c>
      <c r="AS23" s="28">
        <v>130</v>
      </c>
      <c r="AT23" s="28">
        <v>804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1043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493</v>
      </c>
      <c r="BN23" s="28">
        <v>0</v>
      </c>
      <c r="BO23" s="28">
        <v>690</v>
      </c>
      <c r="BP23" s="28">
        <v>0</v>
      </c>
      <c r="BQ23" s="28">
        <v>0</v>
      </c>
      <c r="BR23">
        <v>0</v>
      </c>
      <c r="BS23">
        <v>0</v>
      </c>
      <c r="BT23">
        <v>0</v>
      </c>
      <c r="BV23" s="27">
        <f t="shared" si="0"/>
        <v>2350</v>
      </c>
      <c r="BW23" s="27">
        <f t="shared" si="1"/>
        <v>185</v>
      </c>
      <c r="BX23" s="27">
        <f t="shared" si="2"/>
        <v>3305</v>
      </c>
      <c r="BY23" s="27">
        <f t="shared" si="3"/>
        <v>2627</v>
      </c>
    </row>
    <row r="24" spans="1:77" x14ac:dyDescent="0.25">
      <c r="A24" s="29">
        <v>22</v>
      </c>
      <c r="B24" s="1">
        <v>4056.17</v>
      </c>
      <c r="C24" s="1">
        <v>113.31</v>
      </c>
      <c r="D24" s="28">
        <v>104</v>
      </c>
      <c r="E24" s="28">
        <v>0</v>
      </c>
      <c r="F24" s="28">
        <v>0</v>
      </c>
      <c r="G24" s="28">
        <v>0</v>
      </c>
      <c r="H24" s="28">
        <v>4846</v>
      </c>
      <c r="I24" s="28">
        <v>2364</v>
      </c>
      <c r="J24" s="28">
        <v>7616</v>
      </c>
      <c r="K24" s="28">
        <v>72</v>
      </c>
      <c r="L24" s="28">
        <v>26</v>
      </c>
      <c r="M24" s="28">
        <v>11</v>
      </c>
      <c r="N24" s="28">
        <v>168</v>
      </c>
      <c r="O24" s="28">
        <v>14</v>
      </c>
      <c r="P24" s="28">
        <v>138</v>
      </c>
      <c r="Q24" s="28">
        <v>13</v>
      </c>
      <c r="R24" s="28">
        <v>24</v>
      </c>
      <c r="S24" s="28">
        <v>10</v>
      </c>
      <c r="T24" s="28">
        <v>0</v>
      </c>
      <c r="U24" s="28">
        <v>0</v>
      </c>
      <c r="V24" s="28">
        <v>4</v>
      </c>
      <c r="W24" s="28">
        <v>0</v>
      </c>
      <c r="X24" s="28">
        <v>0</v>
      </c>
      <c r="Y24" s="28">
        <v>1783</v>
      </c>
      <c r="Z24" s="28">
        <v>415</v>
      </c>
      <c r="AA24" s="28">
        <v>298</v>
      </c>
      <c r="AB24" s="28">
        <v>142</v>
      </c>
      <c r="AC24" s="28">
        <v>0</v>
      </c>
      <c r="AD24" s="28">
        <v>20</v>
      </c>
      <c r="AE24" s="28">
        <v>31</v>
      </c>
      <c r="AF24" s="28">
        <v>1</v>
      </c>
      <c r="AG24" s="28">
        <v>179</v>
      </c>
      <c r="AH24" s="28">
        <v>0</v>
      </c>
      <c r="AI24" s="28">
        <v>87</v>
      </c>
      <c r="AJ24" s="28">
        <v>0</v>
      </c>
      <c r="AK24" s="28">
        <v>0</v>
      </c>
      <c r="AL24" s="28">
        <v>0</v>
      </c>
      <c r="AM24" s="28">
        <v>1246</v>
      </c>
      <c r="AN24" s="28">
        <v>438</v>
      </c>
      <c r="AO24" s="28">
        <v>481</v>
      </c>
      <c r="AP24" s="28">
        <v>7</v>
      </c>
      <c r="AQ24" s="28">
        <v>123</v>
      </c>
      <c r="AR24" s="28">
        <v>2647</v>
      </c>
      <c r="AS24" s="28">
        <v>154</v>
      </c>
      <c r="AT24" s="28">
        <v>856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800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1</v>
      </c>
      <c r="BJ24" s="28">
        <v>0</v>
      </c>
      <c r="BK24" s="28">
        <v>0</v>
      </c>
      <c r="BL24" s="28">
        <v>0</v>
      </c>
      <c r="BM24" s="28">
        <v>505</v>
      </c>
      <c r="BN24" s="28">
        <v>3</v>
      </c>
      <c r="BO24" s="28">
        <v>575</v>
      </c>
      <c r="BP24" s="28">
        <v>0</v>
      </c>
      <c r="BQ24" s="28">
        <v>0</v>
      </c>
      <c r="BR24">
        <v>0</v>
      </c>
      <c r="BS24">
        <v>0</v>
      </c>
      <c r="BT24">
        <v>0</v>
      </c>
      <c r="BV24" s="27">
        <f t="shared" si="0"/>
        <v>2565</v>
      </c>
      <c r="BW24" s="27">
        <f t="shared" si="1"/>
        <v>205</v>
      </c>
      <c r="BX24" s="27">
        <f t="shared" si="2"/>
        <v>2765</v>
      </c>
      <c r="BY24" s="27">
        <f t="shared" si="3"/>
        <v>1783</v>
      </c>
    </row>
    <row r="25" spans="1:77" x14ac:dyDescent="0.25">
      <c r="A25" s="29">
        <v>23</v>
      </c>
      <c r="B25" s="1">
        <v>4909.04</v>
      </c>
      <c r="C25" s="1">
        <v>38.42</v>
      </c>
      <c r="D25" s="28">
        <v>38</v>
      </c>
      <c r="E25" s="28">
        <v>0</v>
      </c>
      <c r="F25" s="28">
        <v>0</v>
      </c>
      <c r="G25" s="28">
        <v>0</v>
      </c>
      <c r="H25" s="28">
        <v>5419</v>
      </c>
      <c r="I25" s="28">
        <v>2897</v>
      </c>
      <c r="J25" s="28">
        <v>8739</v>
      </c>
      <c r="K25" s="28">
        <v>59</v>
      </c>
      <c r="L25" s="28">
        <v>10</v>
      </c>
      <c r="M25" s="28">
        <v>11</v>
      </c>
      <c r="N25" s="28">
        <v>156</v>
      </c>
      <c r="O25" s="28">
        <v>2</v>
      </c>
      <c r="P25" s="28">
        <v>354</v>
      </c>
      <c r="Q25" s="28">
        <v>28</v>
      </c>
      <c r="R25" s="28">
        <v>32</v>
      </c>
      <c r="S25" s="28">
        <v>24</v>
      </c>
      <c r="T25" s="28">
        <v>0</v>
      </c>
      <c r="U25" s="28">
        <v>7</v>
      </c>
      <c r="V25" s="28">
        <v>6</v>
      </c>
      <c r="W25" s="28">
        <v>0</v>
      </c>
      <c r="X25" s="28">
        <v>0</v>
      </c>
      <c r="Y25" s="28">
        <v>2283</v>
      </c>
      <c r="Z25" s="28">
        <v>358</v>
      </c>
      <c r="AA25" s="28">
        <v>140</v>
      </c>
      <c r="AB25" s="28">
        <v>152</v>
      </c>
      <c r="AC25" s="28">
        <v>0</v>
      </c>
      <c r="AD25" s="28">
        <v>1</v>
      </c>
      <c r="AE25" s="28">
        <v>100</v>
      </c>
      <c r="AF25" s="28">
        <v>0</v>
      </c>
      <c r="AG25" s="28">
        <v>149</v>
      </c>
      <c r="AH25" s="28">
        <v>0</v>
      </c>
      <c r="AI25" s="28">
        <v>96</v>
      </c>
      <c r="AJ25" s="28">
        <v>0</v>
      </c>
      <c r="AK25" s="28">
        <v>0</v>
      </c>
      <c r="AL25" s="28">
        <v>0</v>
      </c>
      <c r="AM25" s="28">
        <v>1806</v>
      </c>
      <c r="AN25" s="28">
        <v>508</v>
      </c>
      <c r="AO25" s="28">
        <v>394</v>
      </c>
      <c r="AP25" s="28">
        <v>16</v>
      </c>
      <c r="AQ25" s="28">
        <v>185</v>
      </c>
      <c r="AR25" s="28">
        <v>2671</v>
      </c>
      <c r="AS25" s="28">
        <v>122</v>
      </c>
      <c r="AT25" s="28">
        <v>1117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1030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1</v>
      </c>
      <c r="BJ25" s="28">
        <v>0</v>
      </c>
      <c r="BK25" s="28">
        <v>0</v>
      </c>
      <c r="BL25" s="28">
        <v>0</v>
      </c>
      <c r="BM25" s="28">
        <v>586</v>
      </c>
      <c r="BN25" s="28">
        <v>2</v>
      </c>
      <c r="BO25" s="28">
        <v>506</v>
      </c>
      <c r="BP25" s="28">
        <v>0</v>
      </c>
      <c r="BQ25" s="28">
        <v>0</v>
      </c>
      <c r="BR25">
        <v>0</v>
      </c>
      <c r="BS25">
        <v>0</v>
      </c>
      <c r="BT25">
        <v>0</v>
      </c>
      <c r="BV25" s="27">
        <f t="shared" si="0"/>
        <v>3097</v>
      </c>
      <c r="BW25" s="27">
        <f t="shared" si="1"/>
        <v>223</v>
      </c>
      <c r="BX25" s="27">
        <f t="shared" si="2"/>
        <v>2996</v>
      </c>
      <c r="BY25" s="27">
        <f t="shared" si="3"/>
        <v>2283</v>
      </c>
    </row>
    <row r="26" spans="1:77" x14ac:dyDescent="0.25">
      <c r="A26" s="29">
        <v>25</v>
      </c>
      <c r="B26" s="1">
        <v>16232.26</v>
      </c>
      <c r="C26" s="1">
        <v>245.89</v>
      </c>
      <c r="D26" s="28">
        <v>199</v>
      </c>
      <c r="E26" s="28">
        <v>0</v>
      </c>
      <c r="F26" s="28">
        <v>0</v>
      </c>
      <c r="G26" s="28">
        <v>0</v>
      </c>
      <c r="H26" s="28">
        <v>14191</v>
      </c>
      <c r="I26" s="28">
        <v>10024</v>
      </c>
      <c r="J26" s="28">
        <v>24800</v>
      </c>
      <c r="K26" s="28">
        <v>375</v>
      </c>
      <c r="L26" s="28">
        <v>77</v>
      </c>
      <c r="M26" s="28">
        <v>53</v>
      </c>
      <c r="N26" s="28">
        <v>509</v>
      </c>
      <c r="O26" s="28">
        <v>14</v>
      </c>
      <c r="P26" s="28">
        <v>725</v>
      </c>
      <c r="Q26" s="28">
        <v>44</v>
      </c>
      <c r="R26" s="28">
        <v>38</v>
      </c>
      <c r="S26" s="28">
        <v>102</v>
      </c>
      <c r="T26" s="28">
        <v>0</v>
      </c>
      <c r="U26" s="28">
        <v>1</v>
      </c>
      <c r="V26" s="28">
        <v>22</v>
      </c>
      <c r="W26" s="28">
        <v>0</v>
      </c>
      <c r="X26" s="28">
        <v>0</v>
      </c>
      <c r="Y26" s="28">
        <v>4250</v>
      </c>
      <c r="Z26" s="28">
        <v>1745</v>
      </c>
      <c r="AA26" s="28">
        <v>681</v>
      </c>
      <c r="AB26" s="28">
        <v>247</v>
      </c>
      <c r="AC26" s="28">
        <v>0</v>
      </c>
      <c r="AD26" s="28">
        <v>4</v>
      </c>
      <c r="AE26" s="28">
        <v>144</v>
      </c>
      <c r="AF26" s="28">
        <v>1</v>
      </c>
      <c r="AG26" s="28">
        <v>515</v>
      </c>
      <c r="AH26" s="28">
        <v>0</v>
      </c>
      <c r="AI26" s="28">
        <v>382</v>
      </c>
      <c r="AJ26" s="28">
        <v>0</v>
      </c>
      <c r="AK26" s="28">
        <v>0</v>
      </c>
      <c r="AL26" s="28">
        <v>0</v>
      </c>
      <c r="AM26" s="28">
        <v>5784</v>
      </c>
      <c r="AN26" s="28">
        <v>1046</v>
      </c>
      <c r="AO26" s="28">
        <v>1460</v>
      </c>
      <c r="AP26" s="28">
        <v>7</v>
      </c>
      <c r="AQ26" s="28">
        <v>669</v>
      </c>
      <c r="AR26" s="28">
        <v>7266</v>
      </c>
      <c r="AS26" s="28">
        <v>539</v>
      </c>
      <c r="AT26" s="28">
        <v>3462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2934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1</v>
      </c>
      <c r="BJ26" s="28">
        <v>0</v>
      </c>
      <c r="BK26" s="28">
        <v>0</v>
      </c>
      <c r="BL26" s="28">
        <v>0</v>
      </c>
      <c r="BM26" s="28">
        <v>1576</v>
      </c>
      <c r="BN26" s="28">
        <v>3</v>
      </c>
      <c r="BO26" s="28">
        <v>1702</v>
      </c>
      <c r="BP26" s="28">
        <v>0</v>
      </c>
      <c r="BQ26" s="28">
        <v>0</v>
      </c>
      <c r="BR26">
        <v>0</v>
      </c>
      <c r="BS26">
        <v>0</v>
      </c>
      <c r="BT26">
        <v>0</v>
      </c>
      <c r="BV26" s="27">
        <f t="shared" si="0"/>
        <v>10017</v>
      </c>
      <c r="BW26" s="27">
        <f t="shared" si="1"/>
        <v>592</v>
      </c>
      <c r="BX26" s="27">
        <f t="shared" si="2"/>
        <v>9260</v>
      </c>
      <c r="BY26" s="27">
        <f t="shared" si="3"/>
        <v>4250</v>
      </c>
    </row>
    <row r="27" spans="1:77" x14ac:dyDescent="0.25">
      <c r="A27" s="29">
        <v>27</v>
      </c>
      <c r="B27" s="1">
        <v>6843.09</v>
      </c>
      <c r="C27" s="1">
        <v>114.32</v>
      </c>
      <c r="D27" s="28">
        <v>110</v>
      </c>
      <c r="E27" s="28">
        <v>0</v>
      </c>
      <c r="F27" s="28">
        <v>0</v>
      </c>
      <c r="G27" s="28">
        <v>0</v>
      </c>
      <c r="H27" s="28">
        <v>9074</v>
      </c>
      <c r="I27" s="28">
        <v>4076</v>
      </c>
      <c r="J27" s="28">
        <v>13841</v>
      </c>
      <c r="K27" s="28">
        <v>195</v>
      </c>
      <c r="L27" s="28">
        <v>16</v>
      </c>
      <c r="M27" s="28">
        <v>17</v>
      </c>
      <c r="N27" s="28">
        <v>315</v>
      </c>
      <c r="O27" s="28">
        <v>20</v>
      </c>
      <c r="P27" s="28">
        <v>478</v>
      </c>
      <c r="Q27" s="28">
        <v>35</v>
      </c>
      <c r="R27" s="28">
        <v>59</v>
      </c>
      <c r="S27" s="28">
        <v>48</v>
      </c>
      <c r="T27" s="28">
        <v>0</v>
      </c>
      <c r="U27" s="28">
        <v>0</v>
      </c>
      <c r="V27" s="28">
        <v>5</v>
      </c>
      <c r="W27" s="28">
        <v>0</v>
      </c>
      <c r="X27" s="28">
        <v>0</v>
      </c>
      <c r="Y27" s="28">
        <v>3710</v>
      </c>
      <c r="Z27" s="28">
        <v>826</v>
      </c>
      <c r="AA27" s="28">
        <v>264</v>
      </c>
      <c r="AB27" s="28">
        <v>223</v>
      </c>
      <c r="AC27" s="28">
        <v>0</v>
      </c>
      <c r="AD27" s="28">
        <v>16</v>
      </c>
      <c r="AE27" s="28">
        <v>50</v>
      </c>
      <c r="AF27" s="28">
        <v>0</v>
      </c>
      <c r="AG27" s="28">
        <v>282</v>
      </c>
      <c r="AH27" s="28">
        <v>0</v>
      </c>
      <c r="AI27" s="28">
        <v>795</v>
      </c>
      <c r="AJ27" s="28">
        <v>0</v>
      </c>
      <c r="AK27" s="28">
        <v>0</v>
      </c>
      <c r="AL27" s="28">
        <v>0</v>
      </c>
      <c r="AM27" s="28">
        <v>2279</v>
      </c>
      <c r="AN27" s="28">
        <v>656</v>
      </c>
      <c r="AO27" s="28">
        <v>655</v>
      </c>
      <c r="AP27" s="28">
        <v>1</v>
      </c>
      <c r="AQ27" s="28">
        <v>275</v>
      </c>
      <c r="AR27" s="28">
        <v>4568</v>
      </c>
      <c r="AS27" s="28">
        <v>245</v>
      </c>
      <c r="AT27" s="28">
        <v>1502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1083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1017</v>
      </c>
      <c r="BN27" s="28">
        <v>0</v>
      </c>
      <c r="BO27" s="28">
        <v>804</v>
      </c>
      <c r="BP27" s="28">
        <v>3</v>
      </c>
      <c r="BQ27" s="28">
        <v>0</v>
      </c>
      <c r="BR27">
        <v>0</v>
      </c>
      <c r="BS27">
        <v>0</v>
      </c>
      <c r="BT27">
        <v>0</v>
      </c>
      <c r="BV27" s="27">
        <f t="shared" si="0"/>
        <v>4358</v>
      </c>
      <c r="BW27" s="27">
        <f t="shared" si="1"/>
        <v>409</v>
      </c>
      <c r="BX27" s="27">
        <f t="shared" si="2"/>
        <v>5100</v>
      </c>
      <c r="BY27" s="27">
        <f t="shared" si="3"/>
        <v>3710</v>
      </c>
    </row>
    <row r="28" spans="1:77" x14ac:dyDescent="0.25">
      <c r="A28" s="29">
        <v>32</v>
      </c>
      <c r="B28" s="1">
        <v>2302.0500000000002</v>
      </c>
      <c r="C28" s="1">
        <v>30.41</v>
      </c>
      <c r="D28" s="28">
        <v>25</v>
      </c>
      <c r="E28" s="28">
        <v>0</v>
      </c>
      <c r="F28" s="28">
        <v>0</v>
      </c>
      <c r="G28" s="28">
        <v>0</v>
      </c>
      <c r="H28" s="28">
        <v>1413</v>
      </c>
      <c r="I28" s="28">
        <v>1288</v>
      </c>
      <c r="J28" s="28">
        <v>2991</v>
      </c>
      <c r="K28" s="28">
        <v>52</v>
      </c>
      <c r="L28" s="28">
        <v>11</v>
      </c>
      <c r="M28" s="28">
        <v>9</v>
      </c>
      <c r="N28" s="28">
        <v>75</v>
      </c>
      <c r="O28" s="28">
        <v>1</v>
      </c>
      <c r="P28" s="28">
        <v>89</v>
      </c>
      <c r="Q28" s="28">
        <v>27</v>
      </c>
      <c r="R28" s="28">
        <v>19</v>
      </c>
      <c r="S28" s="28">
        <v>7</v>
      </c>
      <c r="T28" s="28">
        <v>0</v>
      </c>
      <c r="U28" s="28">
        <v>1</v>
      </c>
      <c r="V28" s="28">
        <v>2</v>
      </c>
      <c r="W28" s="28">
        <v>0</v>
      </c>
      <c r="X28" s="28">
        <v>0</v>
      </c>
      <c r="Y28" s="28">
        <v>323</v>
      </c>
      <c r="Z28" s="28">
        <v>73</v>
      </c>
      <c r="AA28" s="28">
        <v>81</v>
      </c>
      <c r="AB28" s="28">
        <v>55</v>
      </c>
      <c r="AC28" s="28">
        <v>0</v>
      </c>
      <c r="AD28" s="28">
        <v>0</v>
      </c>
      <c r="AE28" s="28">
        <v>33</v>
      </c>
      <c r="AF28" s="28">
        <v>0</v>
      </c>
      <c r="AG28" s="28">
        <v>57</v>
      </c>
      <c r="AH28" s="28">
        <v>0</v>
      </c>
      <c r="AI28" s="28">
        <v>49</v>
      </c>
      <c r="AJ28" s="28">
        <v>0</v>
      </c>
      <c r="AK28" s="28">
        <v>0</v>
      </c>
      <c r="AL28" s="28">
        <v>0</v>
      </c>
      <c r="AM28" s="28">
        <v>771</v>
      </c>
      <c r="AN28" s="28">
        <v>219</v>
      </c>
      <c r="AO28" s="28">
        <v>236</v>
      </c>
      <c r="AP28" s="28">
        <v>31</v>
      </c>
      <c r="AQ28" s="28">
        <v>68</v>
      </c>
      <c r="AR28" s="28">
        <v>1294</v>
      </c>
      <c r="AS28" s="28">
        <v>89</v>
      </c>
      <c r="AT28" s="28">
        <v>460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167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308</v>
      </c>
      <c r="BN28" s="28">
        <v>0</v>
      </c>
      <c r="BO28" s="28">
        <v>236</v>
      </c>
      <c r="BP28" s="28">
        <v>0</v>
      </c>
      <c r="BQ28" s="28">
        <v>0</v>
      </c>
      <c r="BR28">
        <v>0</v>
      </c>
      <c r="BS28">
        <v>0</v>
      </c>
      <c r="BT28">
        <v>0</v>
      </c>
      <c r="BV28" s="27">
        <f t="shared" si="0"/>
        <v>1456</v>
      </c>
      <c r="BW28" s="27">
        <f t="shared" si="1"/>
        <v>122</v>
      </c>
      <c r="BX28" s="27">
        <f t="shared" si="2"/>
        <v>1009</v>
      </c>
      <c r="BY28" s="27">
        <f t="shared" si="3"/>
        <v>323</v>
      </c>
    </row>
    <row r="29" spans="1:77" x14ac:dyDescent="0.25">
      <c r="A29" s="29">
        <v>33</v>
      </c>
      <c r="B29" s="1">
        <v>0</v>
      </c>
      <c r="C29" s="1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14326</v>
      </c>
      <c r="K29" s="28">
        <v>164</v>
      </c>
      <c r="L29" s="28">
        <v>2</v>
      </c>
      <c r="M29" s="28">
        <v>0</v>
      </c>
      <c r="N29" s="28">
        <v>4</v>
      </c>
      <c r="O29" s="28">
        <v>7</v>
      </c>
      <c r="P29" s="28">
        <v>108</v>
      </c>
      <c r="Q29" s="28">
        <v>0</v>
      </c>
      <c r="R29" s="28">
        <v>3</v>
      </c>
      <c r="S29" s="28">
        <v>38</v>
      </c>
      <c r="T29" s="28">
        <v>0</v>
      </c>
      <c r="U29" s="28">
        <v>14146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8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>
        <v>0</v>
      </c>
      <c r="BS29">
        <v>0</v>
      </c>
      <c r="BT29">
        <v>0</v>
      </c>
      <c r="BV29" s="27">
        <f t="shared" si="0"/>
        <v>173</v>
      </c>
      <c r="BW29" s="27">
        <f t="shared" si="1"/>
        <v>14153</v>
      </c>
      <c r="BX29" s="27">
        <f t="shared" si="2"/>
        <v>0</v>
      </c>
      <c r="BY29" s="27">
        <f t="shared" si="3"/>
        <v>0</v>
      </c>
    </row>
    <row r="30" spans="1:77" x14ac:dyDescent="0.25">
      <c r="A30" s="29">
        <v>34</v>
      </c>
      <c r="B30" s="1">
        <v>2402.1</v>
      </c>
      <c r="C30" s="1">
        <v>14.35</v>
      </c>
      <c r="D30" s="28">
        <v>14</v>
      </c>
      <c r="E30" s="28">
        <v>0</v>
      </c>
      <c r="F30" s="28">
        <v>0</v>
      </c>
      <c r="G30" s="28">
        <v>0</v>
      </c>
      <c r="H30" s="28">
        <v>2830</v>
      </c>
      <c r="I30" s="28">
        <v>1427</v>
      </c>
      <c r="J30" s="28">
        <v>4249</v>
      </c>
      <c r="K30" s="28">
        <v>52</v>
      </c>
      <c r="L30" s="28">
        <v>3</v>
      </c>
      <c r="M30" s="28">
        <v>4</v>
      </c>
      <c r="N30" s="28">
        <v>34</v>
      </c>
      <c r="O30" s="28">
        <v>1</v>
      </c>
      <c r="P30" s="28">
        <v>188</v>
      </c>
      <c r="Q30" s="28">
        <v>6</v>
      </c>
      <c r="R30" s="28">
        <v>9</v>
      </c>
      <c r="S30" s="28">
        <v>11</v>
      </c>
      <c r="T30" s="28">
        <v>0</v>
      </c>
      <c r="U30" s="28">
        <v>0</v>
      </c>
      <c r="V30" s="28">
        <v>3</v>
      </c>
      <c r="W30" s="28">
        <v>0</v>
      </c>
      <c r="X30" s="28">
        <v>0</v>
      </c>
      <c r="Y30" s="28">
        <v>758</v>
      </c>
      <c r="Z30" s="28">
        <v>197</v>
      </c>
      <c r="AA30" s="28">
        <v>86</v>
      </c>
      <c r="AB30" s="28">
        <v>26</v>
      </c>
      <c r="AC30" s="28">
        <v>0</v>
      </c>
      <c r="AD30" s="28">
        <v>0</v>
      </c>
      <c r="AE30" s="28">
        <v>384</v>
      </c>
      <c r="AF30" s="28">
        <v>0</v>
      </c>
      <c r="AG30" s="28">
        <v>121</v>
      </c>
      <c r="AH30" s="28">
        <v>0</v>
      </c>
      <c r="AI30" s="28">
        <v>36</v>
      </c>
      <c r="AJ30" s="28">
        <v>0</v>
      </c>
      <c r="AK30" s="28">
        <v>0</v>
      </c>
      <c r="AL30" s="28">
        <v>0</v>
      </c>
      <c r="AM30" s="28">
        <v>956</v>
      </c>
      <c r="AN30" s="28">
        <v>72</v>
      </c>
      <c r="AO30" s="28">
        <v>116</v>
      </c>
      <c r="AP30" s="28">
        <v>35</v>
      </c>
      <c r="AQ30" s="28">
        <v>75</v>
      </c>
      <c r="AR30" s="28">
        <v>1300</v>
      </c>
      <c r="AS30" s="28">
        <v>91</v>
      </c>
      <c r="AT30" s="28">
        <v>427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446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1</v>
      </c>
      <c r="BK30" s="28">
        <v>0</v>
      </c>
      <c r="BL30" s="28">
        <v>0</v>
      </c>
      <c r="BM30" s="28">
        <v>504</v>
      </c>
      <c r="BN30" s="28">
        <v>1</v>
      </c>
      <c r="BO30" s="28">
        <v>236</v>
      </c>
      <c r="BP30" s="28">
        <v>0</v>
      </c>
      <c r="BQ30" s="28">
        <v>0</v>
      </c>
      <c r="BR30">
        <v>0</v>
      </c>
      <c r="BS30">
        <v>0</v>
      </c>
      <c r="BT30">
        <v>0</v>
      </c>
      <c r="BV30" s="27">
        <f t="shared" si="0"/>
        <v>1370</v>
      </c>
      <c r="BW30" s="27">
        <f t="shared" si="1"/>
        <v>49</v>
      </c>
      <c r="BX30" s="27">
        <f t="shared" si="2"/>
        <v>1986</v>
      </c>
      <c r="BY30" s="27">
        <f t="shared" si="3"/>
        <v>758</v>
      </c>
    </row>
    <row r="31" spans="1:77" x14ac:dyDescent="0.25">
      <c r="A31" s="29">
        <v>35</v>
      </c>
      <c r="B31" s="1">
        <v>690.02</v>
      </c>
      <c r="C31" s="1">
        <v>4.3499999999999996</v>
      </c>
      <c r="D31" s="28">
        <v>3</v>
      </c>
      <c r="E31" s="28">
        <v>0</v>
      </c>
      <c r="F31" s="28">
        <v>0</v>
      </c>
      <c r="G31" s="28">
        <v>0</v>
      </c>
      <c r="H31" s="28">
        <v>1094</v>
      </c>
      <c r="I31" s="28">
        <v>315</v>
      </c>
      <c r="J31" s="28">
        <v>1587</v>
      </c>
      <c r="K31" s="28">
        <v>28</v>
      </c>
      <c r="L31" s="28">
        <v>0</v>
      </c>
      <c r="M31" s="28">
        <v>0</v>
      </c>
      <c r="N31" s="28">
        <v>25</v>
      </c>
      <c r="O31" s="28">
        <v>2</v>
      </c>
      <c r="P31" s="28">
        <v>68</v>
      </c>
      <c r="Q31" s="28">
        <v>6</v>
      </c>
      <c r="R31" s="28">
        <v>4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393</v>
      </c>
      <c r="Z31" s="28">
        <v>53</v>
      </c>
      <c r="AA31" s="28">
        <v>10</v>
      </c>
      <c r="AB31" s="28">
        <v>3</v>
      </c>
      <c r="AC31" s="28">
        <v>0</v>
      </c>
      <c r="AD31" s="28">
        <v>0</v>
      </c>
      <c r="AE31" s="28">
        <v>0</v>
      </c>
      <c r="AF31" s="28">
        <v>0</v>
      </c>
      <c r="AG31" s="28">
        <v>86</v>
      </c>
      <c r="AH31" s="28">
        <v>0</v>
      </c>
      <c r="AI31" s="28">
        <v>31</v>
      </c>
      <c r="AJ31" s="28">
        <v>0</v>
      </c>
      <c r="AK31" s="28">
        <v>0</v>
      </c>
      <c r="AL31" s="28">
        <v>0</v>
      </c>
      <c r="AM31" s="28">
        <v>271</v>
      </c>
      <c r="AN31" s="28">
        <v>31</v>
      </c>
      <c r="AO31" s="28">
        <v>89</v>
      </c>
      <c r="AP31" s="28">
        <v>0</v>
      </c>
      <c r="AQ31" s="28">
        <v>21</v>
      </c>
      <c r="AR31" s="28">
        <v>769</v>
      </c>
      <c r="AS31" s="28">
        <v>16</v>
      </c>
      <c r="AT31" s="28">
        <v>121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221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209</v>
      </c>
      <c r="BN31" s="28">
        <v>0</v>
      </c>
      <c r="BO31" s="28">
        <v>88</v>
      </c>
      <c r="BP31" s="28">
        <v>0</v>
      </c>
      <c r="BQ31" s="28">
        <v>0</v>
      </c>
      <c r="BR31">
        <v>0</v>
      </c>
      <c r="BS31">
        <v>0</v>
      </c>
      <c r="BT31">
        <v>0</v>
      </c>
      <c r="BV31" s="27">
        <f t="shared" si="0"/>
        <v>458</v>
      </c>
      <c r="BW31" s="27">
        <f t="shared" si="1"/>
        <v>35</v>
      </c>
      <c r="BX31" s="27">
        <f t="shared" si="2"/>
        <v>691</v>
      </c>
      <c r="BY31" s="27">
        <f t="shared" si="3"/>
        <v>393</v>
      </c>
    </row>
    <row r="32" spans="1:77" x14ac:dyDescent="0.25">
      <c r="A32" s="29">
        <v>36</v>
      </c>
      <c r="B32" s="1">
        <v>0</v>
      </c>
      <c r="C32" s="1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3987</v>
      </c>
      <c r="K32" s="28">
        <v>106</v>
      </c>
      <c r="L32" s="28">
        <v>15</v>
      </c>
      <c r="M32" s="28">
        <v>2</v>
      </c>
      <c r="N32" s="28">
        <v>9</v>
      </c>
      <c r="O32" s="28">
        <v>1</v>
      </c>
      <c r="P32" s="28">
        <v>90</v>
      </c>
      <c r="Q32" s="28">
        <v>0</v>
      </c>
      <c r="R32" s="28">
        <v>0</v>
      </c>
      <c r="S32" s="28">
        <v>0</v>
      </c>
      <c r="T32" s="28">
        <v>0</v>
      </c>
      <c r="U32" s="28">
        <v>3854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4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>
        <v>0</v>
      </c>
      <c r="BS32">
        <v>0</v>
      </c>
      <c r="BT32">
        <v>0</v>
      </c>
      <c r="BV32" s="27">
        <f t="shared" si="0"/>
        <v>124</v>
      </c>
      <c r="BW32" s="27">
        <f t="shared" si="1"/>
        <v>3863</v>
      </c>
      <c r="BX32" s="27">
        <f t="shared" si="2"/>
        <v>0</v>
      </c>
      <c r="BY32" s="27">
        <f t="shared" si="3"/>
        <v>0</v>
      </c>
    </row>
    <row r="33" spans="1:77" x14ac:dyDescent="0.25">
      <c r="A33" s="29">
        <v>39</v>
      </c>
      <c r="B33" s="1">
        <v>1671.78</v>
      </c>
      <c r="C33" s="1">
        <v>26.51</v>
      </c>
      <c r="D33" s="28">
        <v>25</v>
      </c>
      <c r="E33" s="28">
        <v>0</v>
      </c>
      <c r="F33" s="28">
        <v>0</v>
      </c>
      <c r="G33" s="28">
        <v>0</v>
      </c>
      <c r="H33" s="28">
        <v>1261</v>
      </c>
      <c r="I33" s="28">
        <v>1050</v>
      </c>
      <c r="J33" s="28">
        <v>2265</v>
      </c>
      <c r="K33" s="28">
        <v>40</v>
      </c>
      <c r="L33" s="28">
        <v>7</v>
      </c>
      <c r="M33" s="28">
        <v>4</v>
      </c>
      <c r="N33" s="28">
        <v>22</v>
      </c>
      <c r="O33" s="28">
        <v>5</v>
      </c>
      <c r="P33" s="28">
        <v>107</v>
      </c>
      <c r="Q33" s="28">
        <v>5</v>
      </c>
      <c r="R33" s="28">
        <v>2</v>
      </c>
      <c r="S33" s="28">
        <v>2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292</v>
      </c>
      <c r="Z33" s="28">
        <v>163</v>
      </c>
      <c r="AA33" s="28">
        <v>21</v>
      </c>
      <c r="AB33" s="28">
        <v>14</v>
      </c>
      <c r="AC33" s="28">
        <v>0</v>
      </c>
      <c r="AD33" s="28">
        <v>1</v>
      </c>
      <c r="AE33" s="28">
        <v>60</v>
      </c>
      <c r="AF33" s="28">
        <v>1</v>
      </c>
      <c r="AG33" s="28">
        <v>56</v>
      </c>
      <c r="AH33" s="28">
        <v>0</v>
      </c>
      <c r="AI33" s="28">
        <v>16</v>
      </c>
      <c r="AJ33" s="28">
        <v>0</v>
      </c>
      <c r="AK33" s="28">
        <v>0</v>
      </c>
      <c r="AL33" s="28">
        <v>0</v>
      </c>
      <c r="AM33" s="28">
        <v>572</v>
      </c>
      <c r="AN33" s="28">
        <v>59</v>
      </c>
      <c r="AO33" s="28">
        <v>119</v>
      </c>
      <c r="AP33" s="28">
        <v>10</v>
      </c>
      <c r="AQ33" s="28">
        <v>90</v>
      </c>
      <c r="AR33" s="28">
        <v>882</v>
      </c>
      <c r="AS33" s="28">
        <v>79</v>
      </c>
      <c r="AT33" s="28">
        <v>275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237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158</v>
      </c>
      <c r="BN33" s="28">
        <v>0</v>
      </c>
      <c r="BO33" s="28">
        <v>231</v>
      </c>
      <c r="BP33" s="28">
        <v>1</v>
      </c>
      <c r="BQ33" s="28">
        <v>0</v>
      </c>
      <c r="BR33">
        <v>0</v>
      </c>
      <c r="BS33">
        <v>0</v>
      </c>
      <c r="BT33">
        <v>0</v>
      </c>
      <c r="BV33" s="27">
        <f t="shared" si="0"/>
        <v>975</v>
      </c>
      <c r="BW33" s="27">
        <f t="shared" si="1"/>
        <v>29</v>
      </c>
      <c r="BX33" s="27">
        <f t="shared" si="2"/>
        <v>948</v>
      </c>
      <c r="BY33" s="27">
        <f t="shared" si="3"/>
        <v>292</v>
      </c>
    </row>
    <row r="34" spans="1:77" x14ac:dyDescent="0.25">
      <c r="A34" s="29">
        <v>40</v>
      </c>
      <c r="B34" s="1">
        <v>8.6</v>
      </c>
      <c r="C34" s="1">
        <v>0</v>
      </c>
      <c r="D34" s="28">
        <v>0</v>
      </c>
      <c r="E34" s="28">
        <v>0</v>
      </c>
      <c r="F34" s="28">
        <v>0</v>
      </c>
      <c r="G34" s="28">
        <v>0</v>
      </c>
      <c r="H34" s="28">
        <v>98</v>
      </c>
      <c r="I34" s="28">
        <v>7</v>
      </c>
      <c r="J34" s="28">
        <v>106</v>
      </c>
      <c r="K34" s="28">
        <v>1</v>
      </c>
      <c r="L34" s="28">
        <v>0</v>
      </c>
      <c r="M34" s="28">
        <v>0</v>
      </c>
      <c r="N34" s="28">
        <v>2</v>
      </c>
      <c r="O34" s="28">
        <v>0</v>
      </c>
      <c r="P34" s="28">
        <v>11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9</v>
      </c>
      <c r="Z34" s="28">
        <v>2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3</v>
      </c>
      <c r="AG34" s="28">
        <v>0</v>
      </c>
      <c r="AH34" s="28">
        <v>0</v>
      </c>
      <c r="AI34" s="28">
        <v>72</v>
      </c>
      <c r="AJ34" s="28">
        <v>0</v>
      </c>
      <c r="AK34" s="28">
        <v>0</v>
      </c>
      <c r="AL34" s="28">
        <v>0</v>
      </c>
      <c r="AM34" s="28">
        <v>4</v>
      </c>
      <c r="AN34" s="28">
        <v>0</v>
      </c>
      <c r="AO34" s="28">
        <v>1</v>
      </c>
      <c r="AP34" s="28">
        <v>0</v>
      </c>
      <c r="AQ34" s="28">
        <v>0</v>
      </c>
      <c r="AR34" s="28">
        <v>10</v>
      </c>
      <c r="AS34" s="28">
        <v>0</v>
      </c>
      <c r="AT34" s="28">
        <v>3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9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3</v>
      </c>
      <c r="BN34" s="28">
        <v>0</v>
      </c>
      <c r="BO34" s="28">
        <v>0</v>
      </c>
      <c r="BP34" s="28">
        <v>0</v>
      </c>
      <c r="BQ34" s="28">
        <v>0</v>
      </c>
      <c r="BR34">
        <v>0</v>
      </c>
      <c r="BS34">
        <v>0</v>
      </c>
      <c r="BT34">
        <v>0</v>
      </c>
      <c r="BV34" s="27">
        <f t="shared" si="0"/>
        <v>6</v>
      </c>
      <c r="BW34" s="27">
        <f t="shared" si="1"/>
        <v>2</v>
      </c>
      <c r="BX34" s="27">
        <f t="shared" si="2"/>
        <v>89</v>
      </c>
      <c r="BY34" s="27">
        <f t="shared" si="3"/>
        <v>9</v>
      </c>
    </row>
    <row r="35" spans="1:77" s="22" customFormat="1" x14ac:dyDescent="0.25">
      <c r="A35" s="26" t="s">
        <v>60</v>
      </c>
      <c r="B35" s="25">
        <f t="shared" ref="B35:AG35" si="4">SUM(B7:B34)</f>
        <v>110761.06999999999</v>
      </c>
      <c r="C35" s="25">
        <f t="shared" si="4"/>
        <v>2004.9999999999998</v>
      </c>
      <c r="D35" s="24">
        <f t="shared" si="4"/>
        <v>1860</v>
      </c>
      <c r="E35" s="24">
        <f t="shared" si="4"/>
        <v>0</v>
      </c>
      <c r="F35" s="24">
        <f t="shared" si="4"/>
        <v>0</v>
      </c>
      <c r="G35" s="24">
        <f t="shared" si="4"/>
        <v>0</v>
      </c>
      <c r="H35" s="24">
        <f t="shared" si="4"/>
        <v>156443</v>
      </c>
      <c r="I35" s="24">
        <f t="shared" si="4"/>
        <v>65785</v>
      </c>
      <c r="J35" s="24">
        <f t="shared" si="4"/>
        <v>252370</v>
      </c>
      <c r="K35" s="24">
        <f t="shared" si="4"/>
        <v>3345</v>
      </c>
      <c r="L35" s="24">
        <f t="shared" si="4"/>
        <v>687</v>
      </c>
      <c r="M35" s="24">
        <f t="shared" si="4"/>
        <v>378</v>
      </c>
      <c r="N35" s="24">
        <f t="shared" si="4"/>
        <v>4546</v>
      </c>
      <c r="O35" s="24">
        <f t="shared" si="4"/>
        <v>173</v>
      </c>
      <c r="P35" s="24">
        <f t="shared" si="4"/>
        <v>8229</v>
      </c>
      <c r="Q35" s="24">
        <f t="shared" si="4"/>
        <v>473</v>
      </c>
      <c r="R35" s="24">
        <f t="shared" si="4"/>
        <v>1222</v>
      </c>
      <c r="S35" s="24">
        <f t="shared" si="4"/>
        <v>1422</v>
      </c>
      <c r="T35" s="24">
        <f t="shared" si="4"/>
        <v>0</v>
      </c>
      <c r="U35" s="24">
        <f t="shared" si="4"/>
        <v>18059</v>
      </c>
      <c r="V35" s="24">
        <f t="shared" si="4"/>
        <v>143</v>
      </c>
      <c r="W35" s="24">
        <f t="shared" si="4"/>
        <v>0</v>
      </c>
      <c r="X35" s="24">
        <f t="shared" si="4"/>
        <v>0</v>
      </c>
      <c r="Y35" s="24">
        <f t="shared" si="4"/>
        <v>60517</v>
      </c>
      <c r="Z35" s="24">
        <f t="shared" si="4"/>
        <v>14221</v>
      </c>
      <c r="AA35" s="24">
        <f t="shared" si="4"/>
        <v>7838</v>
      </c>
      <c r="AB35" s="24">
        <f t="shared" si="4"/>
        <v>3142</v>
      </c>
      <c r="AC35" s="24">
        <f t="shared" si="4"/>
        <v>0</v>
      </c>
      <c r="AD35" s="24">
        <f t="shared" si="4"/>
        <v>218</v>
      </c>
      <c r="AE35" s="24">
        <f t="shared" si="4"/>
        <v>2261</v>
      </c>
      <c r="AF35" s="24">
        <f t="shared" si="4"/>
        <v>127</v>
      </c>
      <c r="AG35" s="24">
        <f t="shared" si="4"/>
        <v>8238</v>
      </c>
      <c r="AH35" s="24">
        <f t="shared" ref="AH35:BM35" si="5">SUM(AH7:AH34)</f>
        <v>0</v>
      </c>
      <c r="AI35" s="24">
        <f t="shared" si="5"/>
        <v>3524</v>
      </c>
      <c r="AJ35" s="24">
        <f t="shared" si="5"/>
        <v>0</v>
      </c>
      <c r="AK35" s="24">
        <f t="shared" si="5"/>
        <v>0</v>
      </c>
      <c r="AL35" s="24">
        <f t="shared" si="5"/>
        <v>0</v>
      </c>
      <c r="AM35" s="24">
        <f t="shared" si="5"/>
        <v>36661</v>
      </c>
      <c r="AN35" s="24">
        <f t="shared" si="5"/>
        <v>7293</v>
      </c>
      <c r="AO35" s="24">
        <f t="shared" si="5"/>
        <v>14029</v>
      </c>
      <c r="AP35" s="24">
        <f t="shared" si="5"/>
        <v>491</v>
      </c>
      <c r="AQ35" s="24">
        <f t="shared" si="5"/>
        <v>5256</v>
      </c>
      <c r="AR35" s="24">
        <f t="shared" si="5"/>
        <v>73182</v>
      </c>
      <c r="AS35" s="24">
        <f t="shared" si="5"/>
        <v>3805</v>
      </c>
      <c r="AT35" s="24">
        <f t="shared" si="5"/>
        <v>24791</v>
      </c>
      <c r="AU35" s="24">
        <f t="shared" si="5"/>
        <v>0</v>
      </c>
      <c r="AV35" s="24">
        <f t="shared" si="5"/>
        <v>0</v>
      </c>
      <c r="AW35" s="24">
        <f t="shared" si="5"/>
        <v>0</v>
      </c>
      <c r="AX35" s="24">
        <f t="shared" si="5"/>
        <v>0</v>
      </c>
      <c r="AY35" s="24">
        <f t="shared" si="5"/>
        <v>0</v>
      </c>
      <c r="AZ35" s="24">
        <f t="shared" si="5"/>
        <v>0</v>
      </c>
      <c r="BA35" s="24">
        <f t="shared" si="5"/>
        <v>0</v>
      </c>
      <c r="BB35" s="24">
        <f t="shared" si="5"/>
        <v>0</v>
      </c>
      <c r="BC35" s="24">
        <f t="shared" si="5"/>
        <v>24776</v>
      </c>
      <c r="BD35" s="24">
        <f t="shared" si="5"/>
        <v>0</v>
      </c>
      <c r="BE35" s="24">
        <f t="shared" si="5"/>
        <v>0</v>
      </c>
      <c r="BF35" s="24">
        <f t="shared" si="5"/>
        <v>0</v>
      </c>
      <c r="BG35" s="24">
        <f t="shared" si="5"/>
        <v>0</v>
      </c>
      <c r="BH35" s="24">
        <f t="shared" si="5"/>
        <v>0</v>
      </c>
      <c r="BI35" s="24">
        <f t="shared" si="5"/>
        <v>8</v>
      </c>
      <c r="BJ35" s="24">
        <f t="shared" si="5"/>
        <v>1</v>
      </c>
      <c r="BK35" s="24">
        <f t="shared" si="5"/>
        <v>0</v>
      </c>
      <c r="BL35" s="24">
        <f t="shared" si="5"/>
        <v>0</v>
      </c>
      <c r="BM35" s="24">
        <f t="shared" si="5"/>
        <v>14334</v>
      </c>
      <c r="BN35" s="24">
        <f t="shared" ref="BN35:BT35" si="6">SUM(BN7:BN34)</f>
        <v>24</v>
      </c>
      <c r="BO35" s="24">
        <f t="shared" si="6"/>
        <v>16728</v>
      </c>
      <c r="BP35" s="24">
        <f t="shared" si="6"/>
        <v>4</v>
      </c>
      <c r="BQ35" s="24">
        <f t="shared" si="6"/>
        <v>0</v>
      </c>
      <c r="BR35" s="24">
        <f t="shared" si="6"/>
        <v>0</v>
      </c>
      <c r="BS35" s="24">
        <f t="shared" si="6"/>
        <v>0</v>
      </c>
      <c r="BT35" s="24">
        <f t="shared" si="6"/>
        <v>0</v>
      </c>
      <c r="BV35" s="23">
        <f t="shared" si="0"/>
        <v>71627</v>
      </c>
      <c r="BW35" s="23">
        <f t="shared" si="1"/>
        <v>24300</v>
      </c>
      <c r="BX35" s="23">
        <f t="shared" si="2"/>
        <v>88088</v>
      </c>
      <c r="BY35" s="23">
        <f t="shared" si="3"/>
        <v>60517</v>
      </c>
    </row>
    <row r="38" spans="1:77" x14ac:dyDescent="0.25">
      <c r="A38" t="s">
        <v>59</v>
      </c>
      <c r="S38" t="s">
        <v>203</v>
      </c>
      <c r="U38" s="27">
        <f>SUM(U7:U28)</f>
        <v>59</v>
      </c>
    </row>
    <row r="39" spans="1:77" x14ac:dyDescent="0.25">
      <c r="A39" t="s">
        <v>58</v>
      </c>
      <c r="B39">
        <v>1</v>
      </c>
    </row>
    <row r="40" spans="1:77" x14ac:dyDescent="0.25">
      <c r="A40" t="s">
        <v>57</v>
      </c>
      <c r="B40" t="s">
        <v>48</v>
      </c>
    </row>
    <row r="41" spans="1:77" x14ac:dyDescent="0.25">
      <c r="A41" t="s">
        <v>56</v>
      </c>
      <c r="B41" t="s">
        <v>55</v>
      </c>
    </row>
    <row r="42" spans="1:77" x14ac:dyDescent="0.25">
      <c r="A42" t="s">
        <v>54</v>
      </c>
      <c r="B42" t="s">
        <v>53</v>
      </c>
    </row>
    <row r="43" spans="1:77" x14ac:dyDescent="0.25">
      <c r="A43" t="s">
        <v>52</v>
      </c>
      <c r="B43" t="s">
        <v>48</v>
      </c>
    </row>
    <row r="44" spans="1:77" x14ac:dyDescent="0.25">
      <c r="A44" t="s">
        <v>51</v>
      </c>
      <c r="B44" t="s">
        <v>48</v>
      </c>
    </row>
    <row r="45" spans="1:77" x14ac:dyDescent="0.25">
      <c r="A45" t="s">
        <v>50</v>
      </c>
      <c r="B45" t="s">
        <v>48</v>
      </c>
    </row>
    <row r="46" spans="1:77" x14ac:dyDescent="0.25">
      <c r="A46" t="s">
        <v>49</v>
      </c>
      <c r="B46" t="s">
        <v>48</v>
      </c>
    </row>
    <row r="47" spans="1:77" x14ac:dyDescent="0.25">
      <c r="A47" t="s">
        <v>47</v>
      </c>
      <c r="B47" t="s">
        <v>46</v>
      </c>
    </row>
    <row r="48" spans="1:77" x14ac:dyDescent="0.25">
      <c r="A48" t="s">
        <v>45</v>
      </c>
      <c r="B48" t="s">
        <v>44</v>
      </c>
    </row>
    <row r="50" spans="1:1" x14ac:dyDescent="0.25">
      <c r="A50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0F46-61A2-4E46-ADCC-4069CE6A0C2E}">
  <dimension ref="A1:BY44"/>
  <sheetViews>
    <sheetView topLeftCell="A4" zoomScale="90" zoomScaleNormal="90" workbookViewId="0">
      <selection activeCell="F25" sqref="F25"/>
    </sheetView>
  </sheetViews>
  <sheetFormatPr defaultRowHeight="15" x14ac:dyDescent="0.25"/>
  <cols>
    <col min="2" max="2" width="12.140625" bestFit="1" customWidth="1"/>
    <col min="3" max="3" width="11" customWidth="1"/>
    <col min="4" max="7" width="9.28515625" bestFit="1" customWidth="1"/>
    <col min="8" max="8" width="11.140625" bestFit="1" customWidth="1"/>
    <col min="9" max="9" width="10" bestFit="1" customWidth="1"/>
    <col min="10" max="10" width="11.140625" bestFit="1" customWidth="1"/>
    <col min="11" max="20" width="9.28515625" bestFit="1" customWidth="1"/>
    <col min="21" max="21" width="10" bestFit="1" customWidth="1"/>
    <col min="22" max="24" width="9.28515625" bestFit="1" customWidth="1"/>
    <col min="25" max="26" width="10" bestFit="1" customWidth="1"/>
    <col min="27" max="38" width="9.28515625" bestFit="1" customWidth="1"/>
    <col min="39" max="39" width="10" bestFit="1" customWidth="1"/>
    <col min="40" max="40" width="9.28515625" bestFit="1" customWidth="1"/>
    <col min="41" max="41" width="10" bestFit="1" customWidth="1"/>
    <col min="42" max="43" width="9.28515625" bestFit="1" customWidth="1"/>
    <col min="44" max="44" width="10" bestFit="1" customWidth="1"/>
    <col min="45" max="45" width="9.28515625" bestFit="1" customWidth="1"/>
    <col min="46" max="46" width="10" bestFit="1" customWidth="1"/>
    <col min="47" max="54" width="9.28515625" bestFit="1" customWidth="1"/>
    <col min="55" max="55" width="10" bestFit="1" customWidth="1"/>
    <col min="56" max="64" width="9.28515625" bestFit="1" customWidth="1"/>
    <col min="65" max="65" width="10" bestFit="1" customWidth="1"/>
    <col min="66" max="66" width="9.28515625" bestFit="1" customWidth="1"/>
    <col min="67" max="67" width="10" bestFit="1" customWidth="1"/>
    <col min="68" max="72" width="9.28515625" bestFit="1" customWidth="1"/>
    <col min="73" max="73" width="2.5703125" customWidth="1"/>
  </cols>
  <sheetData>
    <row r="1" spans="1:77" s="22" customFormat="1" x14ac:dyDescent="0.25">
      <c r="A1" s="22" t="s">
        <v>141</v>
      </c>
    </row>
    <row r="2" spans="1:77" s="22" customFormat="1" x14ac:dyDescent="0.25">
      <c r="A2" s="22" t="s">
        <v>140</v>
      </c>
    </row>
    <row r="3" spans="1:77" s="22" customFormat="1" x14ac:dyDescent="0.25">
      <c r="A3" s="22" t="s">
        <v>139</v>
      </c>
    </row>
    <row r="4" spans="1:77" s="22" customFormat="1" x14ac:dyDescent="0.25"/>
    <row r="5" spans="1:77" s="22" customFormat="1" x14ac:dyDescent="0.25">
      <c r="A5" s="22" t="s">
        <v>138</v>
      </c>
      <c r="K5" s="22" t="s">
        <v>137</v>
      </c>
      <c r="Y5" s="22" t="s">
        <v>136</v>
      </c>
    </row>
    <row r="6" spans="1:77" s="30" customFormat="1" ht="45" x14ac:dyDescent="0.25">
      <c r="A6" s="30" t="s">
        <v>3</v>
      </c>
      <c r="B6" s="30" t="s">
        <v>135</v>
      </c>
      <c r="C6" s="30" t="s">
        <v>134</v>
      </c>
      <c r="D6" s="30" t="s">
        <v>133</v>
      </c>
      <c r="E6" s="30" t="s">
        <v>132</v>
      </c>
      <c r="F6" s="30" t="s">
        <v>131</v>
      </c>
      <c r="G6" s="30" t="s">
        <v>130</v>
      </c>
      <c r="H6" s="30" t="s">
        <v>129</v>
      </c>
      <c r="I6" s="30" t="s">
        <v>128</v>
      </c>
      <c r="J6" s="30" t="s">
        <v>127</v>
      </c>
      <c r="K6" s="30" t="s">
        <v>126</v>
      </c>
      <c r="L6" s="30" t="s">
        <v>125</v>
      </c>
      <c r="M6" s="30" t="s">
        <v>124</v>
      </c>
      <c r="N6" s="30" t="s">
        <v>123</v>
      </c>
      <c r="O6" s="30" t="s">
        <v>122</v>
      </c>
      <c r="P6" s="30" t="s">
        <v>121</v>
      </c>
      <c r="Q6" s="30" t="s">
        <v>120</v>
      </c>
      <c r="R6" s="30" t="s">
        <v>119</v>
      </c>
      <c r="S6" s="30" t="s">
        <v>118</v>
      </c>
      <c r="T6" s="30" t="s">
        <v>117</v>
      </c>
      <c r="U6" s="30" t="s">
        <v>116</v>
      </c>
      <c r="V6" s="30" t="s">
        <v>115</v>
      </c>
      <c r="W6" s="30" t="s">
        <v>114</v>
      </c>
      <c r="X6" s="30" t="s">
        <v>113</v>
      </c>
      <c r="Y6" s="30" t="s">
        <v>112</v>
      </c>
      <c r="Z6" s="30" t="s">
        <v>111</v>
      </c>
      <c r="AA6" s="30" t="s">
        <v>110</v>
      </c>
      <c r="AB6" s="30" t="s">
        <v>109</v>
      </c>
      <c r="AC6" s="30" t="s">
        <v>108</v>
      </c>
      <c r="AD6" s="30" t="s">
        <v>107</v>
      </c>
      <c r="AE6" s="30" t="s">
        <v>106</v>
      </c>
      <c r="AF6" s="30" t="s">
        <v>105</v>
      </c>
      <c r="AG6" s="30" t="s">
        <v>104</v>
      </c>
      <c r="AH6" s="30" t="s">
        <v>103</v>
      </c>
      <c r="AI6" s="30" t="s">
        <v>102</v>
      </c>
      <c r="AJ6" s="30" t="s">
        <v>101</v>
      </c>
      <c r="AK6" s="30" t="s">
        <v>100</v>
      </c>
      <c r="AL6" s="30" t="s">
        <v>99</v>
      </c>
      <c r="AM6" s="30" t="s">
        <v>98</v>
      </c>
      <c r="AN6" s="30" t="s">
        <v>97</v>
      </c>
      <c r="AO6" s="30" t="s">
        <v>96</v>
      </c>
      <c r="AP6" s="30" t="s">
        <v>95</v>
      </c>
      <c r="AQ6" s="30" t="s">
        <v>94</v>
      </c>
      <c r="AR6" s="30" t="s">
        <v>93</v>
      </c>
      <c r="AS6" s="30" t="s">
        <v>92</v>
      </c>
      <c r="AT6" s="30" t="s">
        <v>91</v>
      </c>
      <c r="AU6" s="30" t="s">
        <v>90</v>
      </c>
      <c r="AV6" s="30" t="s">
        <v>89</v>
      </c>
      <c r="AW6" s="30" t="s">
        <v>88</v>
      </c>
      <c r="AX6" s="30" t="s">
        <v>87</v>
      </c>
      <c r="AY6" s="30" t="s">
        <v>86</v>
      </c>
      <c r="AZ6" s="30" t="s">
        <v>85</v>
      </c>
      <c r="BA6" s="30" t="s">
        <v>84</v>
      </c>
      <c r="BB6" s="30" t="s">
        <v>83</v>
      </c>
      <c r="BC6" s="30" t="s">
        <v>82</v>
      </c>
      <c r="BD6" s="30" t="s">
        <v>81</v>
      </c>
      <c r="BE6" s="30" t="s">
        <v>80</v>
      </c>
      <c r="BF6" s="30" t="s">
        <v>79</v>
      </c>
      <c r="BG6" s="30" t="s">
        <v>78</v>
      </c>
      <c r="BH6" s="30" t="s">
        <v>77</v>
      </c>
      <c r="BI6" s="30" t="s">
        <v>76</v>
      </c>
      <c r="BJ6" s="30" t="s">
        <v>75</v>
      </c>
      <c r="BK6" s="30" t="s">
        <v>74</v>
      </c>
      <c r="BL6" s="30" t="s">
        <v>73</v>
      </c>
      <c r="BM6" s="30" t="s">
        <v>72</v>
      </c>
      <c r="BN6" s="30" t="s">
        <v>71</v>
      </c>
      <c r="BO6" s="30" t="s">
        <v>70</v>
      </c>
      <c r="BP6" s="30" t="s">
        <v>69</v>
      </c>
      <c r="BQ6" s="30" t="s">
        <v>68</v>
      </c>
      <c r="BR6" s="30" t="s">
        <v>67</v>
      </c>
      <c r="BS6" s="30" t="s">
        <v>66</v>
      </c>
      <c r="BT6" s="30" t="s">
        <v>65</v>
      </c>
      <c r="BV6" s="30" t="s">
        <v>64</v>
      </c>
      <c r="BW6" s="30" t="s">
        <v>63</v>
      </c>
      <c r="BX6" s="30" t="s">
        <v>62</v>
      </c>
      <c r="BY6" s="30" t="s">
        <v>61</v>
      </c>
    </row>
    <row r="7" spans="1:77" x14ac:dyDescent="0.25">
      <c r="A7">
        <v>1</v>
      </c>
      <c r="B7" s="1">
        <v>911.14</v>
      </c>
      <c r="C7" s="1">
        <v>14.17</v>
      </c>
      <c r="D7" s="28">
        <v>18</v>
      </c>
      <c r="E7" s="28">
        <v>0</v>
      </c>
      <c r="F7" s="28">
        <v>0</v>
      </c>
      <c r="G7" s="28">
        <v>0</v>
      </c>
      <c r="H7" s="28">
        <v>975</v>
      </c>
      <c r="I7" s="28">
        <v>525</v>
      </c>
      <c r="J7" s="28">
        <v>1598</v>
      </c>
      <c r="K7" s="28">
        <v>16</v>
      </c>
      <c r="L7" s="28">
        <v>1</v>
      </c>
      <c r="M7" s="28">
        <v>3</v>
      </c>
      <c r="N7" s="28">
        <v>46</v>
      </c>
      <c r="O7" s="28">
        <v>2</v>
      </c>
      <c r="P7" s="28">
        <v>59</v>
      </c>
      <c r="Q7" s="28">
        <v>0</v>
      </c>
      <c r="R7" s="28">
        <v>11</v>
      </c>
      <c r="S7" s="28">
        <v>17</v>
      </c>
      <c r="T7" s="28">
        <v>0</v>
      </c>
      <c r="U7" s="28">
        <v>2</v>
      </c>
      <c r="V7" s="28">
        <v>1</v>
      </c>
      <c r="W7" s="28">
        <v>0</v>
      </c>
      <c r="X7" s="28">
        <v>0</v>
      </c>
      <c r="Y7" s="28">
        <v>350</v>
      </c>
      <c r="Z7" s="28">
        <v>62</v>
      </c>
      <c r="AA7" s="28">
        <v>65</v>
      </c>
      <c r="AB7" s="28">
        <v>13</v>
      </c>
      <c r="AC7" s="28">
        <v>0</v>
      </c>
      <c r="AD7" s="28">
        <v>2</v>
      </c>
      <c r="AE7" s="28">
        <v>0</v>
      </c>
      <c r="AF7" s="28">
        <v>0</v>
      </c>
      <c r="AG7" s="28">
        <v>38</v>
      </c>
      <c r="AH7" s="28">
        <v>0</v>
      </c>
      <c r="AI7" s="28">
        <v>3</v>
      </c>
      <c r="AJ7" s="28">
        <v>0</v>
      </c>
      <c r="AK7" s="28">
        <v>0</v>
      </c>
      <c r="AL7" s="28">
        <v>0</v>
      </c>
      <c r="AM7" s="28">
        <v>285</v>
      </c>
      <c r="AN7" s="28">
        <v>47</v>
      </c>
      <c r="AO7" s="28">
        <v>127</v>
      </c>
      <c r="AP7" s="28">
        <v>0</v>
      </c>
      <c r="AQ7" s="28">
        <v>46</v>
      </c>
      <c r="AR7" s="28">
        <v>514</v>
      </c>
      <c r="AS7" s="28">
        <v>37</v>
      </c>
      <c r="AT7" s="28">
        <v>173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28">
        <v>0</v>
      </c>
      <c r="BC7" s="28">
        <v>193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103</v>
      </c>
      <c r="BN7" s="28">
        <v>0</v>
      </c>
      <c r="BO7" s="28">
        <v>146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V7" s="27">
        <f t="shared" ref="BV7:BV29" si="0">SUM(K7:M7,O7,AM7:AO7,AQ7,AS7)</f>
        <v>564</v>
      </c>
      <c r="BW7" s="27">
        <f t="shared" ref="BW7:BW29" si="1">SUM(N7,R7,U7,Q7)</f>
        <v>59</v>
      </c>
      <c r="BX7" s="27">
        <f t="shared" ref="BX7:BX29" si="2">SUM(BM7:BP7,BC7:BD7,AP7,AI7,AG7,AC7:AF7,Z7,AB7)</f>
        <v>560</v>
      </c>
      <c r="BY7" s="27">
        <f t="shared" ref="BY7:BY29" si="3">Y7</f>
        <v>350</v>
      </c>
    </row>
    <row r="8" spans="1:77" x14ac:dyDescent="0.25">
      <c r="A8">
        <v>2</v>
      </c>
      <c r="B8" s="1">
        <v>165.44</v>
      </c>
      <c r="C8" s="1">
        <v>6.25</v>
      </c>
      <c r="D8" s="28">
        <v>6</v>
      </c>
      <c r="E8" s="28">
        <v>0</v>
      </c>
      <c r="F8" s="28">
        <v>0</v>
      </c>
      <c r="G8" s="28">
        <v>0</v>
      </c>
      <c r="H8" s="28">
        <v>321</v>
      </c>
      <c r="I8" s="28">
        <v>95</v>
      </c>
      <c r="J8" s="28">
        <v>434</v>
      </c>
      <c r="K8" s="28">
        <v>0</v>
      </c>
      <c r="L8" s="28">
        <v>0</v>
      </c>
      <c r="M8" s="28">
        <v>0</v>
      </c>
      <c r="N8" s="28">
        <v>13</v>
      </c>
      <c r="O8" s="28">
        <v>0</v>
      </c>
      <c r="P8" s="28">
        <v>22</v>
      </c>
      <c r="Q8" s="28">
        <v>0</v>
      </c>
      <c r="R8" s="28">
        <v>2</v>
      </c>
      <c r="S8" s="28">
        <v>4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114</v>
      </c>
      <c r="Z8" s="28">
        <v>25</v>
      </c>
      <c r="AA8" s="28">
        <v>19</v>
      </c>
      <c r="AB8" s="28">
        <v>9</v>
      </c>
      <c r="AC8" s="28">
        <v>0</v>
      </c>
      <c r="AD8" s="28">
        <v>0</v>
      </c>
      <c r="AE8" s="28">
        <v>0</v>
      </c>
      <c r="AF8" s="28">
        <v>0</v>
      </c>
      <c r="AG8" s="28">
        <v>7</v>
      </c>
      <c r="AH8" s="28">
        <v>0</v>
      </c>
      <c r="AI8" s="28">
        <v>6</v>
      </c>
      <c r="AJ8" s="28">
        <v>0</v>
      </c>
      <c r="AK8" s="28">
        <v>0</v>
      </c>
      <c r="AL8" s="28">
        <v>0</v>
      </c>
      <c r="AM8" s="28">
        <v>55</v>
      </c>
      <c r="AN8" s="28">
        <v>4</v>
      </c>
      <c r="AO8" s="28">
        <v>29</v>
      </c>
      <c r="AP8" s="28">
        <v>0</v>
      </c>
      <c r="AQ8" s="28">
        <v>4</v>
      </c>
      <c r="AR8" s="28">
        <v>143</v>
      </c>
      <c r="AS8" s="28">
        <v>6</v>
      </c>
      <c r="AT8" s="28">
        <v>32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78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34</v>
      </c>
      <c r="BN8" s="28">
        <v>0</v>
      </c>
      <c r="BO8" s="28">
        <v>29</v>
      </c>
      <c r="BP8" s="28">
        <v>0</v>
      </c>
      <c r="BQ8" s="28">
        <v>0</v>
      </c>
      <c r="BR8" s="28">
        <v>0</v>
      </c>
      <c r="BS8" s="28">
        <v>0</v>
      </c>
      <c r="BT8" s="28">
        <v>0</v>
      </c>
      <c r="BV8" s="27">
        <f t="shared" si="0"/>
        <v>98</v>
      </c>
      <c r="BW8" s="27">
        <f t="shared" si="1"/>
        <v>15</v>
      </c>
      <c r="BX8" s="27">
        <f t="shared" si="2"/>
        <v>188</v>
      </c>
      <c r="BY8" s="27">
        <f t="shared" si="3"/>
        <v>114</v>
      </c>
    </row>
    <row r="9" spans="1:77" x14ac:dyDescent="0.25">
      <c r="A9">
        <v>3</v>
      </c>
      <c r="B9" s="1">
        <v>1178.6600000000001</v>
      </c>
      <c r="C9" s="1">
        <v>17.39</v>
      </c>
      <c r="D9" s="28">
        <v>16</v>
      </c>
      <c r="E9" s="28">
        <v>0</v>
      </c>
      <c r="F9" s="28">
        <v>0</v>
      </c>
      <c r="G9" s="28">
        <v>0</v>
      </c>
      <c r="H9" s="28">
        <v>1177</v>
      </c>
      <c r="I9" s="28">
        <v>715</v>
      </c>
      <c r="J9" s="28">
        <v>2004</v>
      </c>
      <c r="K9" s="28">
        <v>60</v>
      </c>
      <c r="L9" s="28">
        <v>0</v>
      </c>
      <c r="M9" s="28">
        <v>3</v>
      </c>
      <c r="N9" s="28">
        <v>28</v>
      </c>
      <c r="O9" s="28">
        <v>0</v>
      </c>
      <c r="P9" s="28">
        <v>61</v>
      </c>
      <c r="Q9" s="28">
        <v>3</v>
      </c>
      <c r="R9" s="28">
        <v>8</v>
      </c>
      <c r="S9" s="28">
        <v>12</v>
      </c>
      <c r="T9" s="28">
        <v>0</v>
      </c>
      <c r="U9" s="28">
        <v>0</v>
      </c>
      <c r="V9" s="28">
        <v>2</v>
      </c>
      <c r="W9" s="28">
        <v>0</v>
      </c>
      <c r="X9" s="28">
        <v>0</v>
      </c>
      <c r="Y9" s="28">
        <v>443</v>
      </c>
      <c r="Z9" s="28">
        <v>143</v>
      </c>
      <c r="AA9" s="28">
        <v>33</v>
      </c>
      <c r="AB9" s="28">
        <v>8</v>
      </c>
      <c r="AC9" s="28">
        <v>0</v>
      </c>
      <c r="AD9" s="28">
        <v>0</v>
      </c>
      <c r="AE9" s="28">
        <v>10</v>
      </c>
      <c r="AF9" s="28">
        <v>0</v>
      </c>
      <c r="AG9" s="28">
        <v>40</v>
      </c>
      <c r="AH9" s="28">
        <v>0</v>
      </c>
      <c r="AI9" s="28">
        <v>4</v>
      </c>
      <c r="AJ9" s="28">
        <v>0</v>
      </c>
      <c r="AK9" s="28">
        <v>0</v>
      </c>
      <c r="AL9" s="28">
        <v>0</v>
      </c>
      <c r="AM9" s="28">
        <v>389</v>
      </c>
      <c r="AN9" s="28">
        <v>54</v>
      </c>
      <c r="AO9" s="28">
        <v>175</v>
      </c>
      <c r="AP9" s="28">
        <v>0</v>
      </c>
      <c r="AQ9" s="28">
        <v>72</v>
      </c>
      <c r="AR9" s="28">
        <v>575</v>
      </c>
      <c r="AS9" s="28">
        <v>35</v>
      </c>
      <c r="AT9" s="28">
        <v>270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248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109</v>
      </c>
      <c r="BN9" s="28">
        <v>0</v>
      </c>
      <c r="BO9" s="28">
        <v>139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  <c r="BV9" s="27">
        <f t="shared" si="0"/>
        <v>788</v>
      </c>
      <c r="BW9" s="27">
        <f t="shared" si="1"/>
        <v>39</v>
      </c>
      <c r="BX9" s="27">
        <f t="shared" si="2"/>
        <v>701</v>
      </c>
      <c r="BY9" s="27">
        <f t="shared" si="3"/>
        <v>443</v>
      </c>
    </row>
    <row r="10" spans="1:77" x14ac:dyDescent="0.25">
      <c r="A10">
        <v>4</v>
      </c>
      <c r="B10" s="1">
        <v>443.64</v>
      </c>
      <c r="C10" s="1">
        <v>8.5</v>
      </c>
      <c r="D10" s="28">
        <v>7</v>
      </c>
      <c r="E10" s="28">
        <v>0</v>
      </c>
      <c r="F10" s="28">
        <v>0</v>
      </c>
      <c r="G10" s="28">
        <v>0</v>
      </c>
      <c r="H10" s="28">
        <v>558</v>
      </c>
      <c r="I10" s="28">
        <v>261</v>
      </c>
      <c r="J10" s="28">
        <v>903</v>
      </c>
      <c r="K10" s="28">
        <v>8</v>
      </c>
      <c r="L10" s="28">
        <v>1</v>
      </c>
      <c r="M10" s="28">
        <v>0</v>
      </c>
      <c r="N10" s="28">
        <v>33</v>
      </c>
      <c r="O10" s="28">
        <v>1</v>
      </c>
      <c r="P10" s="28">
        <v>21</v>
      </c>
      <c r="Q10" s="28">
        <v>5</v>
      </c>
      <c r="R10" s="28">
        <v>18</v>
      </c>
      <c r="S10" s="28">
        <v>10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215</v>
      </c>
      <c r="Z10" s="28">
        <v>68</v>
      </c>
      <c r="AA10" s="28">
        <v>43</v>
      </c>
      <c r="AB10" s="28">
        <v>11</v>
      </c>
      <c r="AC10" s="28">
        <v>0</v>
      </c>
      <c r="AD10" s="28">
        <v>1</v>
      </c>
      <c r="AE10" s="28">
        <v>0</v>
      </c>
      <c r="AF10" s="28">
        <v>0</v>
      </c>
      <c r="AG10" s="28">
        <v>18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129</v>
      </c>
      <c r="AN10" s="28">
        <v>36</v>
      </c>
      <c r="AO10" s="28">
        <v>78</v>
      </c>
      <c r="AP10" s="28">
        <v>0</v>
      </c>
      <c r="AQ10" s="28">
        <v>19</v>
      </c>
      <c r="AR10" s="28">
        <v>283</v>
      </c>
      <c r="AS10" s="28">
        <v>17</v>
      </c>
      <c r="AT10" s="28">
        <v>105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57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49</v>
      </c>
      <c r="BN10" s="28">
        <v>0</v>
      </c>
      <c r="BO10" s="28">
        <v>96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V10" s="27">
        <f t="shared" si="0"/>
        <v>289</v>
      </c>
      <c r="BW10" s="27">
        <f t="shared" si="1"/>
        <v>56</v>
      </c>
      <c r="BX10" s="27">
        <f t="shared" si="2"/>
        <v>300</v>
      </c>
      <c r="BY10" s="27">
        <f t="shared" si="3"/>
        <v>215</v>
      </c>
    </row>
    <row r="11" spans="1:77" x14ac:dyDescent="0.25">
      <c r="A11">
        <v>5</v>
      </c>
      <c r="B11" s="1">
        <v>1067.29</v>
      </c>
      <c r="C11" s="1">
        <v>17.32</v>
      </c>
      <c r="D11" s="28">
        <v>18</v>
      </c>
      <c r="E11" s="28">
        <v>0</v>
      </c>
      <c r="F11" s="28">
        <v>0</v>
      </c>
      <c r="G11" s="28">
        <v>0</v>
      </c>
      <c r="H11" s="28">
        <v>1916</v>
      </c>
      <c r="I11" s="28">
        <v>627</v>
      </c>
      <c r="J11" s="28">
        <v>2716</v>
      </c>
      <c r="K11" s="28">
        <v>27</v>
      </c>
      <c r="L11" s="28">
        <v>6</v>
      </c>
      <c r="M11" s="28">
        <v>5</v>
      </c>
      <c r="N11" s="28">
        <v>83</v>
      </c>
      <c r="O11" s="28">
        <v>4</v>
      </c>
      <c r="P11" s="28">
        <v>105</v>
      </c>
      <c r="Q11" s="28">
        <v>1</v>
      </c>
      <c r="R11" s="28">
        <v>8</v>
      </c>
      <c r="S11" s="28">
        <v>19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866</v>
      </c>
      <c r="Z11" s="28">
        <v>214</v>
      </c>
      <c r="AA11" s="28">
        <v>96</v>
      </c>
      <c r="AB11" s="28">
        <v>42</v>
      </c>
      <c r="AC11" s="28">
        <v>0</v>
      </c>
      <c r="AD11" s="28">
        <v>2</v>
      </c>
      <c r="AE11" s="28">
        <v>6</v>
      </c>
      <c r="AF11" s="28">
        <v>1</v>
      </c>
      <c r="AG11" s="28">
        <v>83</v>
      </c>
      <c r="AH11" s="28">
        <v>0</v>
      </c>
      <c r="AI11" s="28">
        <v>13</v>
      </c>
      <c r="AJ11" s="28">
        <v>0</v>
      </c>
      <c r="AK11" s="28">
        <v>0</v>
      </c>
      <c r="AL11" s="28">
        <v>0</v>
      </c>
      <c r="AM11" s="28">
        <v>334</v>
      </c>
      <c r="AN11" s="28">
        <v>81</v>
      </c>
      <c r="AO11" s="28">
        <v>165</v>
      </c>
      <c r="AP11" s="28">
        <v>2</v>
      </c>
      <c r="AQ11" s="28">
        <v>55</v>
      </c>
      <c r="AR11" s="28">
        <v>708</v>
      </c>
      <c r="AS11" s="28">
        <v>31</v>
      </c>
      <c r="AT11" s="28">
        <v>240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323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113</v>
      </c>
      <c r="BN11" s="28">
        <v>0</v>
      </c>
      <c r="BO11" s="28">
        <v>155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V11" s="27">
        <f t="shared" si="0"/>
        <v>708</v>
      </c>
      <c r="BW11" s="27">
        <f t="shared" si="1"/>
        <v>92</v>
      </c>
      <c r="BX11" s="27">
        <f t="shared" si="2"/>
        <v>954</v>
      </c>
      <c r="BY11" s="27">
        <f t="shared" si="3"/>
        <v>866</v>
      </c>
    </row>
    <row r="12" spans="1:77" x14ac:dyDescent="0.25">
      <c r="A12">
        <v>6</v>
      </c>
      <c r="B12" s="1">
        <v>194.91</v>
      </c>
      <c r="C12" s="1">
        <v>10.199999999999999</v>
      </c>
      <c r="D12" s="28">
        <v>9</v>
      </c>
      <c r="E12" s="28">
        <v>0</v>
      </c>
      <c r="F12" s="28">
        <v>0</v>
      </c>
      <c r="G12" s="28">
        <v>0</v>
      </c>
      <c r="H12" s="28">
        <v>195</v>
      </c>
      <c r="I12" s="28">
        <v>110</v>
      </c>
      <c r="J12" s="28">
        <v>326</v>
      </c>
      <c r="K12" s="28">
        <v>3</v>
      </c>
      <c r="L12" s="28">
        <v>1</v>
      </c>
      <c r="M12" s="28">
        <v>0</v>
      </c>
      <c r="N12" s="28">
        <v>12</v>
      </c>
      <c r="O12" s="28">
        <v>0</v>
      </c>
      <c r="P12" s="28">
        <v>3</v>
      </c>
      <c r="Q12" s="28">
        <v>0</v>
      </c>
      <c r="R12" s="28">
        <v>3</v>
      </c>
      <c r="S12" s="28">
        <v>2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71</v>
      </c>
      <c r="Z12" s="28">
        <v>21</v>
      </c>
      <c r="AA12" s="28">
        <v>15</v>
      </c>
      <c r="AB12" s="28">
        <v>16</v>
      </c>
      <c r="AC12" s="28">
        <v>0</v>
      </c>
      <c r="AD12" s="28">
        <v>0</v>
      </c>
      <c r="AE12" s="28">
        <v>0</v>
      </c>
      <c r="AF12" s="28">
        <v>0</v>
      </c>
      <c r="AG12" s="28">
        <v>3</v>
      </c>
      <c r="AH12" s="28">
        <v>0</v>
      </c>
      <c r="AI12" s="28">
        <v>2</v>
      </c>
      <c r="AJ12" s="28">
        <v>0</v>
      </c>
      <c r="AK12" s="28">
        <v>0</v>
      </c>
      <c r="AL12" s="28">
        <v>0</v>
      </c>
      <c r="AM12" s="28">
        <v>61</v>
      </c>
      <c r="AN12" s="28">
        <v>7</v>
      </c>
      <c r="AO12" s="28">
        <v>21</v>
      </c>
      <c r="AP12" s="28">
        <v>0</v>
      </c>
      <c r="AQ12" s="28">
        <v>16</v>
      </c>
      <c r="AR12" s="28">
        <v>124</v>
      </c>
      <c r="AS12" s="28">
        <v>7</v>
      </c>
      <c r="AT12" s="28">
        <v>38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25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14</v>
      </c>
      <c r="BN12" s="28">
        <v>0</v>
      </c>
      <c r="BO12" s="28">
        <v>28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V12" s="27">
        <f t="shared" si="0"/>
        <v>116</v>
      </c>
      <c r="BW12" s="27">
        <f t="shared" si="1"/>
        <v>15</v>
      </c>
      <c r="BX12" s="27">
        <f t="shared" si="2"/>
        <v>109</v>
      </c>
      <c r="BY12" s="27">
        <f t="shared" si="3"/>
        <v>71</v>
      </c>
    </row>
    <row r="13" spans="1:77" x14ac:dyDescent="0.25">
      <c r="A13">
        <v>7</v>
      </c>
      <c r="B13" s="1">
        <v>583.78</v>
      </c>
      <c r="C13" s="1">
        <v>14.85</v>
      </c>
      <c r="D13" s="28">
        <v>16</v>
      </c>
      <c r="E13" s="28">
        <v>0</v>
      </c>
      <c r="F13" s="28">
        <v>0</v>
      </c>
      <c r="G13" s="28">
        <v>0</v>
      </c>
      <c r="H13" s="28">
        <v>792</v>
      </c>
      <c r="I13" s="28">
        <v>368</v>
      </c>
      <c r="J13" s="28">
        <v>1191</v>
      </c>
      <c r="K13" s="28">
        <v>21</v>
      </c>
      <c r="L13" s="28">
        <v>1</v>
      </c>
      <c r="M13" s="28">
        <v>1</v>
      </c>
      <c r="N13" s="28">
        <v>26</v>
      </c>
      <c r="O13" s="28">
        <v>1</v>
      </c>
      <c r="P13" s="28">
        <v>46</v>
      </c>
      <c r="Q13" s="28">
        <v>1</v>
      </c>
      <c r="R13" s="28">
        <v>8</v>
      </c>
      <c r="S13" s="28">
        <v>5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346</v>
      </c>
      <c r="Z13" s="28">
        <v>89</v>
      </c>
      <c r="AA13" s="28">
        <v>34</v>
      </c>
      <c r="AB13" s="28">
        <v>7</v>
      </c>
      <c r="AC13" s="28">
        <v>0</v>
      </c>
      <c r="AD13" s="28">
        <v>3</v>
      </c>
      <c r="AE13" s="28">
        <v>1</v>
      </c>
      <c r="AF13" s="28">
        <v>2</v>
      </c>
      <c r="AG13" s="28">
        <v>48</v>
      </c>
      <c r="AH13" s="28">
        <v>0</v>
      </c>
      <c r="AI13" s="28">
        <v>14</v>
      </c>
      <c r="AJ13" s="28">
        <v>0</v>
      </c>
      <c r="AK13" s="28">
        <v>0</v>
      </c>
      <c r="AL13" s="28">
        <v>0</v>
      </c>
      <c r="AM13" s="28">
        <v>202</v>
      </c>
      <c r="AN13" s="28">
        <v>41</v>
      </c>
      <c r="AO13" s="28">
        <v>47</v>
      </c>
      <c r="AP13" s="28">
        <v>0</v>
      </c>
      <c r="AQ13" s="28">
        <v>31</v>
      </c>
      <c r="AR13" s="28">
        <v>391</v>
      </c>
      <c r="AS13" s="28">
        <v>19</v>
      </c>
      <c r="AT13" s="28">
        <v>126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120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51</v>
      </c>
      <c r="BN13" s="28">
        <v>0</v>
      </c>
      <c r="BO13" s="28">
        <v>77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V13" s="27">
        <f t="shared" si="0"/>
        <v>364</v>
      </c>
      <c r="BW13" s="27">
        <f t="shared" si="1"/>
        <v>35</v>
      </c>
      <c r="BX13" s="27">
        <f t="shared" si="2"/>
        <v>412</v>
      </c>
      <c r="BY13" s="27">
        <f t="shared" si="3"/>
        <v>346</v>
      </c>
    </row>
    <row r="14" spans="1:77" x14ac:dyDescent="0.25">
      <c r="A14">
        <v>8</v>
      </c>
      <c r="B14" s="1">
        <v>121.6</v>
      </c>
      <c r="C14" s="1">
        <v>1.85</v>
      </c>
      <c r="D14" s="28">
        <v>3</v>
      </c>
      <c r="E14" s="28">
        <v>0</v>
      </c>
      <c r="F14" s="28">
        <v>0</v>
      </c>
      <c r="G14" s="28">
        <v>0</v>
      </c>
      <c r="H14" s="28">
        <v>133</v>
      </c>
      <c r="I14" s="28">
        <v>67</v>
      </c>
      <c r="J14" s="28">
        <v>211</v>
      </c>
      <c r="K14" s="28">
        <v>4</v>
      </c>
      <c r="L14" s="28">
        <v>0</v>
      </c>
      <c r="M14" s="28">
        <v>0</v>
      </c>
      <c r="N14" s="28">
        <v>5</v>
      </c>
      <c r="O14" s="28">
        <v>0</v>
      </c>
      <c r="P14" s="28">
        <v>7</v>
      </c>
      <c r="Q14" s="28">
        <v>0</v>
      </c>
      <c r="R14" s="28">
        <v>0</v>
      </c>
      <c r="S14" s="28">
        <v>1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61</v>
      </c>
      <c r="Z14" s="28">
        <v>8</v>
      </c>
      <c r="AA14" s="28">
        <v>7</v>
      </c>
      <c r="AB14" s="28">
        <v>4</v>
      </c>
      <c r="AC14" s="28">
        <v>0</v>
      </c>
      <c r="AD14" s="28">
        <v>0</v>
      </c>
      <c r="AE14" s="28">
        <v>0</v>
      </c>
      <c r="AF14" s="28">
        <v>2</v>
      </c>
      <c r="AG14" s="28">
        <v>0</v>
      </c>
      <c r="AH14" s="28">
        <v>0</v>
      </c>
      <c r="AI14" s="28">
        <v>2</v>
      </c>
      <c r="AJ14" s="28">
        <v>0</v>
      </c>
      <c r="AK14" s="28">
        <v>0</v>
      </c>
      <c r="AL14" s="28">
        <v>0</v>
      </c>
      <c r="AM14" s="28">
        <v>34</v>
      </c>
      <c r="AN14" s="28">
        <v>10</v>
      </c>
      <c r="AO14" s="28">
        <v>11</v>
      </c>
      <c r="AP14" s="28">
        <v>0</v>
      </c>
      <c r="AQ14" s="28">
        <v>8</v>
      </c>
      <c r="AR14" s="28">
        <v>74</v>
      </c>
      <c r="AS14" s="28">
        <v>6</v>
      </c>
      <c r="AT14" s="28">
        <v>28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25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9</v>
      </c>
      <c r="BN14" s="28">
        <v>0</v>
      </c>
      <c r="BO14" s="28">
        <v>15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V14" s="27">
        <f t="shared" si="0"/>
        <v>73</v>
      </c>
      <c r="BW14" s="27">
        <f t="shared" si="1"/>
        <v>5</v>
      </c>
      <c r="BX14" s="27">
        <f t="shared" si="2"/>
        <v>65</v>
      </c>
      <c r="BY14" s="27">
        <f t="shared" si="3"/>
        <v>61</v>
      </c>
    </row>
    <row r="15" spans="1:77" x14ac:dyDescent="0.25">
      <c r="A15">
        <v>9</v>
      </c>
      <c r="B15" s="1">
        <v>427.21</v>
      </c>
      <c r="C15" s="1">
        <v>4</v>
      </c>
      <c r="D15" s="28">
        <v>6</v>
      </c>
      <c r="E15" s="28">
        <v>0</v>
      </c>
      <c r="F15" s="28">
        <v>0</v>
      </c>
      <c r="G15" s="28">
        <v>0</v>
      </c>
      <c r="H15" s="28">
        <v>673</v>
      </c>
      <c r="I15" s="28">
        <v>242</v>
      </c>
      <c r="J15" s="28">
        <v>947</v>
      </c>
      <c r="K15" s="28">
        <v>8</v>
      </c>
      <c r="L15" s="28">
        <v>7</v>
      </c>
      <c r="M15" s="28">
        <v>2</v>
      </c>
      <c r="N15" s="28">
        <v>15</v>
      </c>
      <c r="O15" s="28">
        <v>0</v>
      </c>
      <c r="P15" s="28">
        <v>40</v>
      </c>
      <c r="Q15" s="28">
        <v>0</v>
      </c>
      <c r="R15" s="28">
        <v>2</v>
      </c>
      <c r="S15" s="28">
        <v>2</v>
      </c>
      <c r="T15" s="28">
        <v>0</v>
      </c>
      <c r="U15" s="28">
        <v>0</v>
      </c>
      <c r="V15" s="28">
        <v>1</v>
      </c>
      <c r="W15" s="28">
        <v>0</v>
      </c>
      <c r="X15" s="28">
        <v>0</v>
      </c>
      <c r="Y15" s="28">
        <v>280</v>
      </c>
      <c r="Z15" s="28">
        <v>43</v>
      </c>
      <c r="AA15" s="28">
        <v>37</v>
      </c>
      <c r="AB15" s="28">
        <v>16</v>
      </c>
      <c r="AC15" s="28">
        <v>0</v>
      </c>
      <c r="AD15" s="28">
        <v>6</v>
      </c>
      <c r="AE15" s="28">
        <v>34</v>
      </c>
      <c r="AF15" s="28">
        <v>0</v>
      </c>
      <c r="AG15" s="28">
        <v>19</v>
      </c>
      <c r="AH15" s="28">
        <v>0</v>
      </c>
      <c r="AI15" s="28">
        <v>1</v>
      </c>
      <c r="AJ15" s="28">
        <v>0</v>
      </c>
      <c r="AK15" s="28">
        <v>0</v>
      </c>
      <c r="AL15" s="28">
        <v>0</v>
      </c>
      <c r="AM15" s="28">
        <v>139</v>
      </c>
      <c r="AN15" s="28">
        <v>17</v>
      </c>
      <c r="AO15" s="28">
        <v>52</v>
      </c>
      <c r="AP15" s="28">
        <v>15</v>
      </c>
      <c r="AQ15" s="28">
        <v>11</v>
      </c>
      <c r="AR15" s="28">
        <v>312</v>
      </c>
      <c r="AS15" s="28">
        <v>21</v>
      </c>
      <c r="AT15" s="28">
        <v>76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117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46</v>
      </c>
      <c r="BN15" s="28">
        <v>0</v>
      </c>
      <c r="BO15" s="28">
        <v>59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V15" s="27">
        <f t="shared" si="0"/>
        <v>257</v>
      </c>
      <c r="BW15" s="27">
        <f t="shared" si="1"/>
        <v>17</v>
      </c>
      <c r="BX15" s="27">
        <f t="shared" si="2"/>
        <v>356</v>
      </c>
      <c r="BY15" s="27">
        <f t="shared" si="3"/>
        <v>280</v>
      </c>
    </row>
    <row r="16" spans="1:77" x14ac:dyDescent="0.25">
      <c r="A16">
        <v>10</v>
      </c>
      <c r="B16" s="1">
        <v>734.86</v>
      </c>
      <c r="C16" s="1">
        <v>6.07</v>
      </c>
      <c r="D16" s="28">
        <v>7</v>
      </c>
      <c r="E16" s="28">
        <v>0</v>
      </c>
      <c r="F16" s="28">
        <v>0</v>
      </c>
      <c r="G16" s="28">
        <v>0</v>
      </c>
      <c r="H16" s="28">
        <v>794</v>
      </c>
      <c r="I16" s="28">
        <v>468</v>
      </c>
      <c r="J16" s="28">
        <v>1287</v>
      </c>
      <c r="K16" s="28">
        <v>12</v>
      </c>
      <c r="L16" s="28">
        <v>2</v>
      </c>
      <c r="M16" s="28">
        <v>1</v>
      </c>
      <c r="N16" s="28">
        <v>34</v>
      </c>
      <c r="O16" s="28">
        <v>0</v>
      </c>
      <c r="P16" s="28">
        <v>54</v>
      </c>
      <c r="Q16" s="28">
        <v>0</v>
      </c>
      <c r="R16" s="28">
        <v>5</v>
      </c>
      <c r="S16" s="28">
        <v>5</v>
      </c>
      <c r="T16" s="28">
        <v>0</v>
      </c>
      <c r="U16" s="28">
        <v>0</v>
      </c>
      <c r="V16" s="28">
        <v>2</v>
      </c>
      <c r="W16" s="28">
        <v>0</v>
      </c>
      <c r="X16" s="28">
        <v>0</v>
      </c>
      <c r="Y16" s="28">
        <v>307</v>
      </c>
      <c r="Z16" s="28">
        <v>66</v>
      </c>
      <c r="AA16" s="28">
        <v>44</v>
      </c>
      <c r="AB16" s="28">
        <v>11</v>
      </c>
      <c r="AC16" s="28">
        <v>0</v>
      </c>
      <c r="AD16" s="28">
        <v>1</v>
      </c>
      <c r="AE16" s="28">
        <v>2</v>
      </c>
      <c r="AF16" s="28">
        <v>0</v>
      </c>
      <c r="AG16" s="28">
        <v>47</v>
      </c>
      <c r="AH16" s="28">
        <v>0</v>
      </c>
      <c r="AI16" s="28">
        <v>10</v>
      </c>
      <c r="AJ16" s="28">
        <v>0</v>
      </c>
      <c r="AK16" s="28">
        <v>0</v>
      </c>
      <c r="AL16" s="28">
        <v>0</v>
      </c>
      <c r="AM16" s="28">
        <v>211</v>
      </c>
      <c r="AN16" s="28">
        <v>28</v>
      </c>
      <c r="AO16" s="28">
        <v>124</v>
      </c>
      <c r="AP16" s="28">
        <v>0</v>
      </c>
      <c r="AQ16" s="28">
        <v>39</v>
      </c>
      <c r="AR16" s="28">
        <v>487</v>
      </c>
      <c r="AS16" s="28">
        <v>37</v>
      </c>
      <c r="AT16" s="28">
        <v>174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159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64</v>
      </c>
      <c r="BN16" s="28">
        <v>0</v>
      </c>
      <c r="BO16" s="28">
        <v>83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V16" s="27">
        <f t="shared" si="0"/>
        <v>454</v>
      </c>
      <c r="BW16" s="27">
        <f t="shared" si="1"/>
        <v>39</v>
      </c>
      <c r="BX16" s="27">
        <f t="shared" si="2"/>
        <v>443</v>
      </c>
      <c r="BY16" s="27">
        <f t="shared" si="3"/>
        <v>307</v>
      </c>
    </row>
    <row r="17" spans="1:77" x14ac:dyDescent="0.25">
      <c r="A17">
        <v>11</v>
      </c>
      <c r="B17" s="1">
        <v>787.95</v>
      </c>
      <c r="C17" s="1">
        <v>11.05</v>
      </c>
      <c r="D17" s="28">
        <v>11</v>
      </c>
      <c r="E17" s="28">
        <v>0</v>
      </c>
      <c r="F17" s="28">
        <v>0</v>
      </c>
      <c r="G17" s="28">
        <v>0</v>
      </c>
      <c r="H17" s="28">
        <v>940</v>
      </c>
      <c r="I17" s="28">
        <v>489</v>
      </c>
      <c r="J17" s="28">
        <v>1472</v>
      </c>
      <c r="K17" s="28">
        <v>16</v>
      </c>
      <c r="L17" s="28">
        <v>1</v>
      </c>
      <c r="M17" s="28">
        <v>0</v>
      </c>
      <c r="N17" s="28">
        <v>16</v>
      </c>
      <c r="O17" s="28">
        <v>0</v>
      </c>
      <c r="P17" s="28">
        <v>65</v>
      </c>
      <c r="Q17" s="28">
        <v>5</v>
      </c>
      <c r="R17" s="28">
        <v>5</v>
      </c>
      <c r="S17" s="28">
        <v>3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355</v>
      </c>
      <c r="Z17" s="28">
        <v>88</v>
      </c>
      <c r="AA17" s="28">
        <v>43</v>
      </c>
      <c r="AB17" s="28">
        <v>23</v>
      </c>
      <c r="AC17" s="28">
        <v>0</v>
      </c>
      <c r="AD17" s="28">
        <v>0</v>
      </c>
      <c r="AE17" s="28">
        <v>2</v>
      </c>
      <c r="AF17" s="28">
        <v>0</v>
      </c>
      <c r="AG17" s="28">
        <v>76</v>
      </c>
      <c r="AH17" s="28">
        <v>0</v>
      </c>
      <c r="AI17" s="28">
        <v>11</v>
      </c>
      <c r="AJ17" s="28">
        <v>0</v>
      </c>
      <c r="AK17" s="28">
        <v>0</v>
      </c>
      <c r="AL17" s="28">
        <v>0</v>
      </c>
      <c r="AM17" s="28">
        <v>250</v>
      </c>
      <c r="AN17" s="28">
        <v>29</v>
      </c>
      <c r="AO17" s="28">
        <v>122</v>
      </c>
      <c r="AP17" s="28">
        <v>0</v>
      </c>
      <c r="AQ17" s="28">
        <v>64</v>
      </c>
      <c r="AR17" s="28">
        <v>540</v>
      </c>
      <c r="AS17" s="28">
        <v>24</v>
      </c>
      <c r="AT17" s="28">
        <v>193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155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89</v>
      </c>
      <c r="BN17" s="28">
        <v>0</v>
      </c>
      <c r="BO17" s="28">
        <v>98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V17" s="27">
        <f t="shared" si="0"/>
        <v>506</v>
      </c>
      <c r="BW17" s="27">
        <f t="shared" si="1"/>
        <v>26</v>
      </c>
      <c r="BX17" s="27">
        <f t="shared" si="2"/>
        <v>542</v>
      </c>
      <c r="BY17" s="27">
        <f t="shared" si="3"/>
        <v>355</v>
      </c>
    </row>
    <row r="18" spans="1:77" x14ac:dyDescent="0.25">
      <c r="A18">
        <v>12</v>
      </c>
      <c r="B18" s="1">
        <v>122.86</v>
      </c>
      <c r="C18" s="1">
        <v>1.9</v>
      </c>
      <c r="D18" s="28">
        <v>2</v>
      </c>
      <c r="E18" s="28">
        <v>0</v>
      </c>
      <c r="F18" s="28">
        <v>0</v>
      </c>
      <c r="G18" s="28">
        <v>0</v>
      </c>
      <c r="H18" s="28">
        <v>189</v>
      </c>
      <c r="I18" s="28">
        <v>65</v>
      </c>
      <c r="J18" s="28">
        <v>282</v>
      </c>
      <c r="K18" s="28">
        <v>1</v>
      </c>
      <c r="L18" s="28">
        <v>0</v>
      </c>
      <c r="M18" s="28">
        <v>0</v>
      </c>
      <c r="N18" s="28">
        <v>1</v>
      </c>
      <c r="O18" s="28">
        <v>0</v>
      </c>
      <c r="P18" s="28">
        <v>4</v>
      </c>
      <c r="Q18" s="28">
        <v>0</v>
      </c>
      <c r="R18" s="28">
        <v>1</v>
      </c>
      <c r="S18" s="28">
        <v>1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56</v>
      </c>
      <c r="Z18" s="28">
        <v>12</v>
      </c>
      <c r="AA18" s="28">
        <v>13</v>
      </c>
      <c r="AB18" s="28">
        <v>6</v>
      </c>
      <c r="AC18" s="28">
        <v>0</v>
      </c>
      <c r="AD18" s="28">
        <v>0</v>
      </c>
      <c r="AE18" s="28">
        <v>0</v>
      </c>
      <c r="AF18" s="28">
        <v>0</v>
      </c>
      <c r="AG18" s="28">
        <v>9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43</v>
      </c>
      <c r="AN18" s="28">
        <v>5</v>
      </c>
      <c r="AO18" s="28">
        <v>37</v>
      </c>
      <c r="AP18" s="28">
        <v>0</v>
      </c>
      <c r="AQ18" s="28">
        <v>5</v>
      </c>
      <c r="AR18" s="28">
        <v>106</v>
      </c>
      <c r="AS18" s="28">
        <v>0</v>
      </c>
      <c r="AT18" s="28">
        <v>31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33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28</v>
      </c>
      <c r="BN18" s="28">
        <v>0</v>
      </c>
      <c r="BO18" s="28">
        <v>32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V18" s="27">
        <f t="shared" si="0"/>
        <v>91</v>
      </c>
      <c r="BW18" s="27">
        <f t="shared" si="1"/>
        <v>2</v>
      </c>
      <c r="BX18" s="27">
        <f t="shared" si="2"/>
        <v>120</v>
      </c>
      <c r="BY18" s="27">
        <f t="shared" si="3"/>
        <v>56</v>
      </c>
    </row>
    <row r="19" spans="1:77" x14ac:dyDescent="0.25">
      <c r="A19">
        <v>19</v>
      </c>
      <c r="B19" s="1">
        <v>356.39</v>
      </c>
      <c r="C19" s="1">
        <v>9.1999999999999993</v>
      </c>
      <c r="D19" s="28">
        <v>6</v>
      </c>
      <c r="E19" s="28">
        <v>0</v>
      </c>
      <c r="F19" s="28">
        <v>0</v>
      </c>
      <c r="G19" s="28">
        <v>0</v>
      </c>
      <c r="H19" s="28">
        <v>558</v>
      </c>
      <c r="I19" s="28">
        <v>244</v>
      </c>
      <c r="J19" s="28">
        <v>784</v>
      </c>
      <c r="K19" s="28">
        <v>7</v>
      </c>
      <c r="L19" s="28">
        <v>0</v>
      </c>
      <c r="M19" s="28">
        <v>0</v>
      </c>
      <c r="N19" s="28">
        <v>5</v>
      </c>
      <c r="O19" s="28">
        <v>2</v>
      </c>
      <c r="P19" s="28">
        <v>42</v>
      </c>
      <c r="Q19" s="28">
        <v>2</v>
      </c>
      <c r="R19" s="28">
        <v>6</v>
      </c>
      <c r="S19" s="28">
        <v>4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249</v>
      </c>
      <c r="Z19" s="28">
        <v>45</v>
      </c>
      <c r="AA19" s="28">
        <v>20</v>
      </c>
      <c r="AB19" s="28">
        <v>10</v>
      </c>
      <c r="AC19" s="28">
        <v>0</v>
      </c>
      <c r="AD19" s="28">
        <v>3</v>
      </c>
      <c r="AE19" s="28">
        <v>7</v>
      </c>
      <c r="AF19" s="28">
        <v>1</v>
      </c>
      <c r="AG19" s="28">
        <v>25</v>
      </c>
      <c r="AH19" s="28">
        <v>0</v>
      </c>
      <c r="AI19" s="28">
        <v>2</v>
      </c>
      <c r="AJ19" s="28">
        <v>0</v>
      </c>
      <c r="AK19" s="28">
        <v>0</v>
      </c>
      <c r="AL19" s="28">
        <v>0</v>
      </c>
      <c r="AM19" s="28">
        <v>113</v>
      </c>
      <c r="AN19" s="28">
        <v>14</v>
      </c>
      <c r="AO19" s="28">
        <v>45</v>
      </c>
      <c r="AP19" s="28">
        <v>2</v>
      </c>
      <c r="AQ19" s="28">
        <v>16</v>
      </c>
      <c r="AR19" s="28">
        <v>229</v>
      </c>
      <c r="AS19" s="28">
        <v>16</v>
      </c>
      <c r="AT19" s="28">
        <v>85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105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34</v>
      </c>
      <c r="BN19" s="28">
        <v>0</v>
      </c>
      <c r="BO19" s="28">
        <v>55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V19" s="27">
        <f t="shared" si="0"/>
        <v>213</v>
      </c>
      <c r="BW19" s="27">
        <f t="shared" si="1"/>
        <v>13</v>
      </c>
      <c r="BX19" s="27">
        <f t="shared" si="2"/>
        <v>289</v>
      </c>
      <c r="BY19" s="27">
        <f t="shared" si="3"/>
        <v>249</v>
      </c>
    </row>
    <row r="20" spans="1:77" x14ac:dyDescent="0.25">
      <c r="A20">
        <v>22</v>
      </c>
      <c r="B20" s="1">
        <v>457.75</v>
      </c>
      <c r="C20" s="1">
        <v>2.6</v>
      </c>
      <c r="D20" s="28">
        <v>4</v>
      </c>
      <c r="E20" s="28">
        <v>0</v>
      </c>
      <c r="F20" s="28">
        <v>0</v>
      </c>
      <c r="G20" s="28">
        <v>0</v>
      </c>
      <c r="H20" s="28">
        <v>395</v>
      </c>
      <c r="I20" s="28">
        <v>256</v>
      </c>
      <c r="J20" s="28">
        <v>738</v>
      </c>
      <c r="K20" s="28">
        <v>17</v>
      </c>
      <c r="L20" s="28">
        <v>1</v>
      </c>
      <c r="M20" s="28">
        <v>1</v>
      </c>
      <c r="N20" s="28">
        <v>31</v>
      </c>
      <c r="O20" s="28">
        <v>2</v>
      </c>
      <c r="P20" s="28">
        <v>17</v>
      </c>
      <c r="Q20" s="28">
        <v>0</v>
      </c>
      <c r="R20" s="28">
        <v>6</v>
      </c>
      <c r="S20" s="28">
        <v>6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112</v>
      </c>
      <c r="Z20" s="28">
        <v>25</v>
      </c>
      <c r="AA20" s="28">
        <v>43</v>
      </c>
      <c r="AB20" s="28">
        <v>11</v>
      </c>
      <c r="AC20" s="28">
        <v>0</v>
      </c>
      <c r="AD20" s="28">
        <v>2</v>
      </c>
      <c r="AE20" s="28">
        <v>1</v>
      </c>
      <c r="AF20" s="28">
        <v>0</v>
      </c>
      <c r="AG20" s="28">
        <v>16</v>
      </c>
      <c r="AH20" s="28">
        <v>0</v>
      </c>
      <c r="AI20" s="28">
        <v>3</v>
      </c>
      <c r="AJ20" s="28">
        <v>0</v>
      </c>
      <c r="AK20" s="28">
        <v>0</v>
      </c>
      <c r="AL20" s="28">
        <v>0</v>
      </c>
      <c r="AM20" s="28">
        <v>157</v>
      </c>
      <c r="AN20" s="28">
        <v>49</v>
      </c>
      <c r="AO20" s="28">
        <v>40</v>
      </c>
      <c r="AP20" s="28">
        <v>0</v>
      </c>
      <c r="AQ20" s="28">
        <v>24</v>
      </c>
      <c r="AR20" s="28">
        <v>290</v>
      </c>
      <c r="AS20" s="28">
        <v>15</v>
      </c>
      <c r="AT20" s="28">
        <v>86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89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42</v>
      </c>
      <c r="BN20" s="28">
        <v>2</v>
      </c>
      <c r="BO20" s="28">
        <v>49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V20" s="27">
        <f t="shared" si="0"/>
        <v>306</v>
      </c>
      <c r="BW20" s="27">
        <f t="shared" si="1"/>
        <v>37</v>
      </c>
      <c r="BX20" s="27">
        <f t="shared" si="2"/>
        <v>240</v>
      </c>
      <c r="BY20" s="27">
        <f t="shared" si="3"/>
        <v>112</v>
      </c>
    </row>
    <row r="21" spans="1:77" x14ac:dyDescent="0.25">
      <c r="A21">
        <v>23</v>
      </c>
      <c r="B21" s="1">
        <v>465.45</v>
      </c>
      <c r="C21" s="1">
        <v>3.45</v>
      </c>
      <c r="D21" s="28">
        <v>5</v>
      </c>
      <c r="E21" s="28">
        <v>0</v>
      </c>
      <c r="F21" s="28">
        <v>0</v>
      </c>
      <c r="G21" s="28">
        <v>0</v>
      </c>
      <c r="H21" s="28">
        <v>500</v>
      </c>
      <c r="I21" s="28">
        <v>282</v>
      </c>
      <c r="J21" s="28">
        <v>827</v>
      </c>
      <c r="K21" s="28">
        <v>12</v>
      </c>
      <c r="L21" s="28">
        <v>5</v>
      </c>
      <c r="M21" s="28">
        <v>0</v>
      </c>
      <c r="N21" s="28">
        <v>17</v>
      </c>
      <c r="O21" s="28">
        <v>0</v>
      </c>
      <c r="P21" s="28">
        <v>26</v>
      </c>
      <c r="Q21" s="28">
        <v>3</v>
      </c>
      <c r="R21" s="28">
        <v>2</v>
      </c>
      <c r="S21" s="28">
        <v>2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208</v>
      </c>
      <c r="Z21" s="28">
        <v>30</v>
      </c>
      <c r="AA21" s="28">
        <v>26</v>
      </c>
      <c r="AB21" s="28">
        <v>10</v>
      </c>
      <c r="AC21" s="28">
        <v>0</v>
      </c>
      <c r="AD21" s="28">
        <v>0</v>
      </c>
      <c r="AE21" s="28">
        <v>4</v>
      </c>
      <c r="AF21" s="28">
        <v>0</v>
      </c>
      <c r="AG21" s="28">
        <v>8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162</v>
      </c>
      <c r="AN21" s="28">
        <v>49</v>
      </c>
      <c r="AO21" s="28">
        <v>35</v>
      </c>
      <c r="AP21" s="28">
        <v>0</v>
      </c>
      <c r="AQ21" s="28">
        <v>27</v>
      </c>
      <c r="AR21" s="28">
        <v>244</v>
      </c>
      <c r="AS21" s="28">
        <v>15</v>
      </c>
      <c r="AT21" s="28">
        <v>108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109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46</v>
      </c>
      <c r="BN21" s="28">
        <v>0</v>
      </c>
      <c r="BO21" s="28">
        <v>59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V21" s="27">
        <f t="shared" si="0"/>
        <v>305</v>
      </c>
      <c r="BW21" s="27">
        <f t="shared" si="1"/>
        <v>22</v>
      </c>
      <c r="BX21" s="27">
        <f t="shared" si="2"/>
        <v>266</v>
      </c>
      <c r="BY21" s="27">
        <f t="shared" si="3"/>
        <v>208</v>
      </c>
    </row>
    <row r="22" spans="1:77" x14ac:dyDescent="0.25">
      <c r="A22">
        <v>25</v>
      </c>
      <c r="B22" s="1">
        <v>1730.31</v>
      </c>
      <c r="C22" s="1">
        <v>53.1</v>
      </c>
      <c r="D22" s="28">
        <v>35</v>
      </c>
      <c r="E22" s="28">
        <v>0</v>
      </c>
      <c r="F22" s="28">
        <v>0</v>
      </c>
      <c r="G22" s="28">
        <v>0</v>
      </c>
      <c r="H22" s="28">
        <v>1415</v>
      </c>
      <c r="I22" s="28">
        <v>1043</v>
      </c>
      <c r="J22" s="28">
        <v>2559</v>
      </c>
      <c r="K22" s="28">
        <v>37</v>
      </c>
      <c r="L22" s="28">
        <v>14</v>
      </c>
      <c r="M22" s="28">
        <v>4</v>
      </c>
      <c r="N22" s="28">
        <v>64</v>
      </c>
      <c r="O22" s="28">
        <v>6</v>
      </c>
      <c r="P22" s="28">
        <v>67</v>
      </c>
      <c r="Q22" s="28">
        <v>4</v>
      </c>
      <c r="R22" s="28">
        <v>7</v>
      </c>
      <c r="S22" s="28">
        <v>15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450</v>
      </c>
      <c r="Z22" s="28">
        <v>180</v>
      </c>
      <c r="AA22" s="28">
        <v>97</v>
      </c>
      <c r="AB22" s="28">
        <v>33</v>
      </c>
      <c r="AC22" s="28">
        <v>0</v>
      </c>
      <c r="AD22" s="28">
        <v>0</v>
      </c>
      <c r="AE22" s="28">
        <v>11</v>
      </c>
      <c r="AF22" s="28">
        <v>0</v>
      </c>
      <c r="AG22" s="28">
        <v>41</v>
      </c>
      <c r="AH22" s="28">
        <v>0</v>
      </c>
      <c r="AI22" s="28">
        <v>22</v>
      </c>
      <c r="AJ22" s="28">
        <v>0</v>
      </c>
      <c r="AK22" s="28">
        <v>0</v>
      </c>
      <c r="AL22" s="28">
        <v>0</v>
      </c>
      <c r="AM22" s="28">
        <v>626</v>
      </c>
      <c r="AN22" s="28">
        <v>104</v>
      </c>
      <c r="AO22" s="28">
        <v>158</v>
      </c>
      <c r="AP22" s="28">
        <v>3</v>
      </c>
      <c r="AQ22" s="28">
        <v>71</v>
      </c>
      <c r="AR22" s="28">
        <v>755</v>
      </c>
      <c r="AS22" s="28">
        <v>49</v>
      </c>
      <c r="AT22" s="28">
        <v>363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273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144</v>
      </c>
      <c r="BN22" s="28">
        <v>0</v>
      </c>
      <c r="BO22" s="28">
        <v>161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V22" s="27">
        <f t="shared" si="0"/>
        <v>1069</v>
      </c>
      <c r="BW22" s="27">
        <f t="shared" si="1"/>
        <v>75</v>
      </c>
      <c r="BX22" s="27">
        <f t="shared" si="2"/>
        <v>868</v>
      </c>
      <c r="BY22" s="27">
        <f t="shared" si="3"/>
        <v>450</v>
      </c>
    </row>
    <row r="23" spans="1:77" x14ac:dyDescent="0.25">
      <c r="A23">
        <v>27</v>
      </c>
      <c r="B23" s="1">
        <v>857.56</v>
      </c>
      <c r="C23" s="1">
        <v>22.06</v>
      </c>
      <c r="D23" s="28">
        <v>17</v>
      </c>
      <c r="E23" s="28">
        <v>0</v>
      </c>
      <c r="F23" s="28">
        <v>0</v>
      </c>
      <c r="G23" s="28">
        <v>0</v>
      </c>
      <c r="H23" s="28">
        <v>894</v>
      </c>
      <c r="I23" s="28">
        <v>517</v>
      </c>
      <c r="J23" s="28">
        <v>1489</v>
      </c>
      <c r="K23" s="28">
        <v>19</v>
      </c>
      <c r="L23" s="28">
        <v>3</v>
      </c>
      <c r="M23" s="28">
        <v>1</v>
      </c>
      <c r="N23" s="28">
        <v>51</v>
      </c>
      <c r="O23" s="28">
        <v>0</v>
      </c>
      <c r="P23" s="28">
        <v>65</v>
      </c>
      <c r="Q23" s="28">
        <v>1</v>
      </c>
      <c r="R23" s="28">
        <v>5</v>
      </c>
      <c r="S23" s="28">
        <v>3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351</v>
      </c>
      <c r="Z23" s="28">
        <v>99</v>
      </c>
      <c r="AA23" s="28">
        <v>33</v>
      </c>
      <c r="AB23" s="28">
        <v>21</v>
      </c>
      <c r="AC23" s="28">
        <v>0</v>
      </c>
      <c r="AD23" s="28">
        <v>2</v>
      </c>
      <c r="AE23" s="28">
        <v>0</v>
      </c>
      <c r="AF23" s="28">
        <v>1</v>
      </c>
      <c r="AG23" s="28">
        <v>29</v>
      </c>
      <c r="AH23" s="28">
        <v>0</v>
      </c>
      <c r="AI23" s="28">
        <v>6</v>
      </c>
      <c r="AJ23" s="28">
        <v>0</v>
      </c>
      <c r="AK23" s="28">
        <v>0</v>
      </c>
      <c r="AL23" s="28">
        <v>0</v>
      </c>
      <c r="AM23" s="28">
        <v>292</v>
      </c>
      <c r="AN23" s="28">
        <v>92</v>
      </c>
      <c r="AO23" s="28">
        <v>88</v>
      </c>
      <c r="AP23" s="28">
        <v>0</v>
      </c>
      <c r="AQ23" s="28">
        <v>18</v>
      </c>
      <c r="AR23" s="28">
        <v>581</v>
      </c>
      <c r="AS23" s="28">
        <v>25</v>
      </c>
      <c r="AT23" s="28">
        <v>178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130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112</v>
      </c>
      <c r="BN23" s="28">
        <v>0</v>
      </c>
      <c r="BO23" s="28">
        <v>110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V23" s="27">
        <f t="shared" si="0"/>
        <v>538</v>
      </c>
      <c r="BW23" s="27">
        <f t="shared" si="1"/>
        <v>57</v>
      </c>
      <c r="BX23" s="27">
        <f t="shared" si="2"/>
        <v>510</v>
      </c>
      <c r="BY23" s="27">
        <f t="shared" si="3"/>
        <v>351</v>
      </c>
    </row>
    <row r="24" spans="1:77" x14ac:dyDescent="0.25">
      <c r="A24">
        <v>32</v>
      </c>
      <c r="B24" s="1">
        <v>202.44</v>
      </c>
      <c r="C24" s="1">
        <v>7.45</v>
      </c>
      <c r="D24" s="28">
        <v>6</v>
      </c>
      <c r="E24" s="28">
        <v>0</v>
      </c>
      <c r="F24" s="28">
        <v>0</v>
      </c>
      <c r="G24" s="28">
        <v>0</v>
      </c>
      <c r="H24" s="28">
        <v>104</v>
      </c>
      <c r="I24" s="28">
        <v>118</v>
      </c>
      <c r="J24" s="28">
        <v>229</v>
      </c>
      <c r="K24" s="28">
        <v>4</v>
      </c>
      <c r="L24" s="28">
        <v>0</v>
      </c>
      <c r="M24" s="28">
        <v>0</v>
      </c>
      <c r="N24" s="28">
        <v>1</v>
      </c>
      <c r="O24" s="28">
        <v>0</v>
      </c>
      <c r="P24" s="28">
        <v>10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35</v>
      </c>
      <c r="Z24" s="28">
        <v>3</v>
      </c>
      <c r="AA24" s="28">
        <v>2</v>
      </c>
      <c r="AB24" s="28">
        <v>1</v>
      </c>
      <c r="AC24" s="28">
        <v>0</v>
      </c>
      <c r="AD24" s="28">
        <v>0</v>
      </c>
      <c r="AE24" s="28">
        <v>0</v>
      </c>
      <c r="AF24" s="28">
        <v>0</v>
      </c>
      <c r="AG24" s="28">
        <v>4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68</v>
      </c>
      <c r="AN24" s="28">
        <v>19</v>
      </c>
      <c r="AO24" s="28">
        <v>14</v>
      </c>
      <c r="AP24" s="28">
        <v>0</v>
      </c>
      <c r="AQ24" s="28">
        <v>13</v>
      </c>
      <c r="AR24" s="28">
        <v>106</v>
      </c>
      <c r="AS24" s="28">
        <v>6</v>
      </c>
      <c r="AT24" s="28">
        <v>44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20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24</v>
      </c>
      <c r="BN24" s="28">
        <v>0</v>
      </c>
      <c r="BO24" s="28">
        <v>15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V24" s="27">
        <f t="shared" si="0"/>
        <v>124</v>
      </c>
      <c r="BW24" s="27">
        <f t="shared" si="1"/>
        <v>1</v>
      </c>
      <c r="BX24" s="27">
        <f t="shared" si="2"/>
        <v>67</v>
      </c>
      <c r="BY24" s="27">
        <f t="shared" si="3"/>
        <v>35</v>
      </c>
    </row>
    <row r="25" spans="1:77" x14ac:dyDescent="0.25">
      <c r="A25">
        <v>33</v>
      </c>
      <c r="B25" s="1">
        <v>0</v>
      </c>
      <c r="C25" s="1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6048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27</v>
      </c>
      <c r="Q25" s="28">
        <v>0</v>
      </c>
      <c r="R25" s="28">
        <v>7</v>
      </c>
      <c r="S25" s="28">
        <v>2</v>
      </c>
      <c r="T25" s="28">
        <v>0</v>
      </c>
      <c r="U25" s="28">
        <v>6041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V25" s="27">
        <f t="shared" si="0"/>
        <v>0</v>
      </c>
      <c r="BW25" s="27">
        <f t="shared" si="1"/>
        <v>6048</v>
      </c>
      <c r="BX25" s="27">
        <f t="shared" si="2"/>
        <v>0</v>
      </c>
      <c r="BY25" s="27">
        <f t="shared" si="3"/>
        <v>0</v>
      </c>
    </row>
    <row r="26" spans="1:77" x14ac:dyDescent="0.25">
      <c r="A26">
        <v>34</v>
      </c>
      <c r="B26" s="1">
        <v>260.39</v>
      </c>
      <c r="C26" s="1">
        <v>2.85</v>
      </c>
      <c r="D26" s="28">
        <v>2</v>
      </c>
      <c r="E26" s="28">
        <v>0</v>
      </c>
      <c r="F26" s="28">
        <v>0</v>
      </c>
      <c r="G26" s="28">
        <v>0</v>
      </c>
      <c r="H26" s="28">
        <v>246</v>
      </c>
      <c r="I26" s="28">
        <v>158</v>
      </c>
      <c r="J26" s="28">
        <v>396</v>
      </c>
      <c r="K26" s="28">
        <v>6</v>
      </c>
      <c r="L26" s="28">
        <v>0</v>
      </c>
      <c r="M26" s="28">
        <v>0</v>
      </c>
      <c r="N26" s="28">
        <v>13</v>
      </c>
      <c r="O26" s="28">
        <v>0</v>
      </c>
      <c r="P26" s="28">
        <v>18</v>
      </c>
      <c r="Q26" s="28">
        <v>0</v>
      </c>
      <c r="R26" s="28">
        <v>5</v>
      </c>
      <c r="S26" s="28">
        <v>3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92</v>
      </c>
      <c r="Z26" s="28">
        <v>22</v>
      </c>
      <c r="AA26" s="28">
        <v>14</v>
      </c>
      <c r="AB26" s="28">
        <v>0</v>
      </c>
      <c r="AC26" s="28">
        <v>0</v>
      </c>
      <c r="AD26" s="28">
        <v>0</v>
      </c>
      <c r="AE26" s="28">
        <v>11</v>
      </c>
      <c r="AF26" s="28">
        <v>0</v>
      </c>
      <c r="AG26" s="28">
        <v>7</v>
      </c>
      <c r="AH26" s="28">
        <v>0</v>
      </c>
      <c r="AI26" s="28">
        <v>8</v>
      </c>
      <c r="AJ26" s="28">
        <v>0</v>
      </c>
      <c r="AK26" s="28">
        <v>0</v>
      </c>
      <c r="AL26" s="28">
        <v>0</v>
      </c>
      <c r="AM26" s="28">
        <v>79</v>
      </c>
      <c r="AN26" s="28">
        <v>8</v>
      </c>
      <c r="AO26" s="28">
        <v>12</v>
      </c>
      <c r="AP26" s="28">
        <v>4</v>
      </c>
      <c r="AQ26" s="28">
        <v>6</v>
      </c>
      <c r="AR26" s="28">
        <v>125</v>
      </c>
      <c r="AS26" s="28">
        <v>21</v>
      </c>
      <c r="AT26" s="28">
        <v>33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28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34</v>
      </c>
      <c r="BN26" s="28">
        <v>0</v>
      </c>
      <c r="BO26" s="28">
        <v>26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V26" s="27">
        <f t="shared" si="0"/>
        <v>132</v>
      </c>
      <c r="BW26" s="27">
        <f t="shared" si="1"/>
        <v>18</v>
      </c>
      <c r="BX26" s="27">
        <f t="shared" si="2"/>
        <v>140</v>
      </c>
      <c r="BY26" s="27">
        <f t="shared" si="3"/>
        <v>92</v>
      </c>
    </row>
    <row r="27" spans="1:77" x14ac:dyDescent="0.25">
      <c r="A27">
        <v>36</v>
      </c>
      <c r="B27" s="1">
        <v>0.1</v>
      </c>
      <c r="C27" s="1">
        <v>0</v>
      </c>
      <c r="D27" s="28">
        <v>0</v>
      </c>
      <c r="E27" s="28">
        <v>0</v>
      </c>
      <c r="F27" s="28">
        <v>0</v>
      </c>
      <c r="G27" s="28">
        <v>0</v>
      </c>
      <c r="H27" s="28">
        <v>1</v>
      </c>
      <c r="I27" s="28">
        <v>0</v>
      </c>
      <c r="J27" s="28">
        <v>1104</v>
      </c>
      <c r="K27" s="28">
        <v>0</v>
      </c>
      <c r="L27" s="28">
        <v>0</v>
      </c>
      <c r="M27" s="28">
        <v>0</v>
      </c>
      <c r="N27" s="28">
        <v>2</v>
      </c>
      <c r="O27" s="28">
        <v>0</v>
      </c>
      <c r="P27" s="28">
        <v>23</v>
      </c>
      <c r="Q27" s="28">
        <v>0</v>
      </c>
      <c r="R27" s="28">
        <v>0</v>
      </c>
      <c r="S27" s="28">
        <v>1</v>
      </c>
      <c r="T27" s="28">
        <v>0</v>
      </c>
      <c r="U27" s="28">
        <v>1101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8</v>
      </c>
      <c r="AS27" s="28">
        <v>0</v>
      </c>
      <c r="AT27" s="28">
        <v>1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1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V27" s="27">
        <f t="shared" si="0"/>
        <v>0</v>
      </c>
      <c r="BW27" s="27">
        <f t="shared" si="1"/>
        <v>1103</v>
      </c>
      <c r="BX27" s="27">
        <f t="shared" si="2"/>
        <v>1</v>
      </c>
      <c r="BY27" s="27">
        <f t="shared" si="3"/>
        <v>0</v>
      </c>
    </row>
    <row r="28" spans="1:77" x14ac:dyDescent="0.25">
      <c r="A28">
        <v>39</v>
      </c>
      <c r="B28" s="1">
        <v>180.86</v>
      </c>
      <c r="C28" s="1">
        <v>4.3499999999999996</v>
      </c>
      <c r="D28" s="28">
        <v>3</v>
      </c>
      <c r="E28" s="28">
        <v>0</v>
      </c>
      <c r="F28" s="28">
        <v>0</v>
      </c>
      <c r="G28" s="28">
        <v>0</v>
      </c>
      <c r="H28" s="28">
        <v>157</v>
      </c>
      <c r="I28" s="28">
        <v>122</v>
      </c>
      <c r="J28" s="28">
        <v>280</v>
      </c>
      <c r="K28" s="28">
        <v>6</v>
      </c>
      <c r="L28" s="28">
        <v>1</v>
      </c>
      <c r="M28" s="28">
        <v>0</v>
      </c>
      <c r="N28" s="28">
        <v>20</v>
      </c>
      <c r="O28" s="28">
        <v>1</v>
      </c>
      <c r="P28" s="28">
        <v>7</v>
      </c>
      <c r="Q28" s="28">
        <v>0</v>
      </c>
      <c r="R28" s="28">
        <v>0</v>
      </c>
      <c r="S28" s="28">
        <v>1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43</v>
      </c>
      <c r="Z28" s="28">
        <v>32</v>
      </c>
      <c r="AA28" s="28">
        <v>7</v>
      </c>
      <c r="AB28" s="28">
        <v>2</v>
      </c>
      <c r="AC28" s="28">
        <v>0</v>
      </c>
      <c r="AD28" s="28">
        <v>0</v>
      </c>
      <c r="AE28" s="28">
        <v>1</v>
      </c>
      <c r="AF28" s="28">
        <v>1</v>
      </c>
      <c r="AG28" s="28">
        <v>4</v>
      </c>
      <c r="AH28" s="28">
        <v>0</v>
      </c>
      <c r="AI28" s="28">
        <v>1</v>
      </c>
      <c r="AJ28" s="28">
        <v>0</v>
      </c>
      <c r="AK28" s="28">
        <v>0</v>
      </c>
      <c r="AL28" s="28">
        <v>0</v>
      </c>
      <c r="AM28" s="28">
        <v>60</v>
      </c>
      <c r="AN28" s="28">
        <v>3</v>
      </c>
      <c r="AO28" s="28">
        <v>12</v>
      </c>
      <c r="AP28" s="28">
        <v>0</v>
      </c>
      <c r="AQ28" s="28">
        <v>13</v>
      </c>
      <c r="AR28" s="28">
        <v>93</v>
      </c>
      <c r="AS28" s="28">
        <v>7</v>
      </c>
      <c r="AT28" s="28">
        <v>44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25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18</v>
      </c>
      <c r="BN28" s="28">
        <v>0</v>
      </c>
      <c r="BO28" s="28">
        <v>23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V28" s="27">
        <f t="shared" si="0"/>
        <v>103</v>
      </c>
      <c r="BW28" s="27">
        <f t="shared" si="1"/>
        <v>20</v>
      </c>
      <c r="BX28" s="27">
        <f t="shared" si="2"/>
        <v>107</v>
      </c>
      <c r="BY28" s="27">
        <f t="shared" si="3"/>
        <v>43</v>
      </c>
    </row>
    <row r="29" spans="1:77" s="22" customFormat="1" x14ac:dyDescent="0.25">
      <c r="A29" s="22" t="s">
        <v>60</v>
      </c>
      <c r="B29" s="25">
        <v>11250.59</v>
      </c>
      <c r="C29" s="25">
        <v>218.61</v>
      </c>
      <c r="D29" s="24">
        <v>197</v>
      </c>
      <c r="E29" s="24">
        <v>0</v>
      </c>
      <c r="F29" s="24">
        <v>0</v>
      </c>
      <c r="G29" s="24">
        <v>0</v>
      </c>
      <c r="H29" s="24">
        <v>12933</v>
      </c>
      <c r="I29" s="24">
        <v>6772</v>
      </c>
      <c r="J29" s="24">
        <v>27825</v>
      </c>
      <c r="K29" s="24">
        <v>284</v>
      </c>
      <c r="L29" s="24">
        <v>44</v>
      </c>
      <c r="M29" s="24">
        <v>21</v>
      </c>
      <c r="N29" s="24">
        <v>516</v>
      </c>
      <c r="O29" s="24">
        <v>19</v>
      </c>
      <c r="P29" s="24">
        <v>789</v>
      </c>
      <c r="Q29" s="24">
        <v>25</v>
      </c>
      <c r="R29" s="24">
        <v>109</v>
      </c>
      <c r="S29" s="24">
        <v>118</v>
      </c>
      <c r="T29" s="24">
        <v>0</v>
      </c>
      <c r="U29" s="24">
        <v>7144</v>
      </c>
      <c r="V29" s="24">
        <v>6</v>
      </c>
      <c r="W29" s="24">
        <v>0</v>
      </c>
      <c r="X29" s="24">
        <v>0</v>
      </c>
      <c r="Y29" s="24">
        <v>5004</v>
      </c>
      <c r="Z29" s="24">
        <v>1275</v>
      </c>
      <c r="AA29" s="24">
        <v>691</v>
      </c>
      <c r="AB29" s="24">
        <v>254</v>
      </c>
      <c r="AC29" s="24">
        <v>0</v>
      </c>
      <c r="AD29" s="24">
        <v>22</v>
      </c>
      <c r="AE29" s="24">
        <v>90</v>
      </c>
      <c r="AF29" s="24">
        <v>8</v>
      </c>
      <c r="AG29" s="24">
        <v>522</v>
      </c>
      <c r="AH29" s="24">
        <v>0</v>
      </c>
      <c r="AI29" s="24">
        <v>108</v>
      </c>
      <c r="AJ29" s="24">
        <v>0</v>
      </c>
      <c r="AK29" s="24">
        <v>0</v>
      </c>
      <c r="AL29" s="24">
        <v>0</v>
      </c>
      <c r="AM29" s="24">
        <v>3689</v>
      </c>
      <c r="AN29" s="24">
        <v>697</v>
      </c>
      <c r="AO29" s="24">
        <v>1392</v>
      </c>
      <c r="AP29" s="24">
        <v>26</v>
      </c>
      <c r="AQ29" s="24">
        <v>558</v>
      </c>
      <c r="AR29" s="24">
        <v>6688</v>
      </c>
      <c r="AS29" s="24">
        <v>394</v>
      </c>
      <c r="AT29" s="24">
        <v>2428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2313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1163</v>
      </c>
      <c r="BN29" s="24">
        <v>2</v>
      </c>
      <c r="BO29" s="24">
        <v>1455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V29" s="23">
        <f t="shared" si="0"/>
        <v>7098</v>
      </c>
      <c r="BW29" s="23">
        <f t="shared" si="1"/>
        <v>7794</v>
      </c>
      <c r="BX29" s="23">
        <f t="shared" si="2"/>
        <v>7238</v>
      </c>
      <c r="BY29" s="23">
        <f t="shared" si="3"/>
        <v>5004</v>
      </c>
    </row>
    <row r="32" spans="1:77" x14ac:dyDescent="0.25">
      <c r="A32" t="s">
        <v>59</v>
      </c>
    </row>
    <row r="33" spans="1:2" x14ac:dyDescent="0.25">
      <c r="A33" t="s">
        <v>58</v>
      </c>
      <c r="B33">
        <v>1</v>
      </c>
    </row>
    <row r="34" spans="1:2" x14ac:dyDescent="0.25">
      <c r="A34" t="s">
        <v>57</v>
      </c>
      <c r="B34" t="s">
        <v>48</v>
      </c>
    </row>
    <row r="35" spans="1:2" x14ac:dyDescent="0.25">
      <c r="A35" t="s">
        <v>56</v>
      </c>
      <c r="B35" t="s">
        <v>144</v>
      </c>
    </row>
    <row r="36" spans="1:2" x14ac:dyDescent="0.25">
      <c r="A36" t="s">
        <v>54</v>
      </c>
      <c r="B36" t="s">
        <v>53</v>
      </c>
    </row>
    <row r="37" spans="1:2" x14ac:dyDescent="0.25">
      <c r="A37" t="s">
        <v>52</v>
      </c>
      <c r="B37" t="s">
        <v>48</v>
      </c>
    </row>
    <row r="38" spans="1:2" x14ac:dyDescent="0.25">
      <c r="A38" t="s">
        <v>51</v>
      </c>
      <c r="B38" t="s">
        <v>48</v>
      </c>
    </row>
    <row r="39" spans="1:2" x14ac:dyDescent="0.25">
      <c r="A39" t="s">
        <v>50</v>
      </c>
      <c r="B39" t="s">
        <v>48</v>
      </c>
    </row>
    <row r="40" spans="1:2" x14ac:dyDescent="0.25">
      <c r="A40" t="s">
        <v>49</v>
      </c>
      <c r="B40" t="s">
        <v>48</v>
      </c>
    </row>
    <row r="41" spans="1:2" x14ac:dyDescent="0.25">
      <c r="A41" t="s">
        <v>47</v>
      </c>
      <c r="B41" t="s">
        <v>46</v>
      </c>
    </row>
    <row r="42" spans="1:2" x14ac:dyDescent="0.25">
      <c r="A42" t="s">
        <v>45</v>
      </c>
      <c r="B42" t="s">
        <v>143</v>
      </c>
    </row>
    <row r="44" spans="1:2" x14ac:dyDescent="0.25">
      <c r="A44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F8D2-7CE3-4AF9-A48F-E49E2F6CAE06}">
  <dimension ref="A1:BY35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25" sqref="S25"/>
    </sheetView>
  </sheetViews>
  <sheetFormatPr defaultRowHeight="15" x14ac:dyDescent="0.25"/>
  <cols>
    <col min="2" max="2" width="11.140625" bestFit="1" customWidth="1"/>
    <col min="3" max="3" width="11.42578125" customWidth="1"/>
    <col min="4" max="7" width="9.28515625" bestFit="1" customWidth="1"/>
    <col min="8" max="9" width="10" bestFit="1" customWidth="1"/>
    <col min="10" max="10" width="11.140625" bestFit="1" customWidth="1"/>
    <col min="11" max="20" width="9.28515625" bestFit="1" customWidth="1"/>
    <col min="21" max="21" width="10" bestFit="1" customWidth="1"/>
    <col min="22" max="24" width="9.28515625" bestFit="1" customWidth="1"/>
    <col min="25" max="25" width="10" bestFit="1" customWidth="1"/>
    <col min="26" max="38" width="9.28515625" bestFit="1" customWidth="1"/>
    <col min="39" max="39" width="10" bestFit="1" customWidth="1"/>
    <col min="40" max="43" width="9.28515625" bestFit="1" customWidth="1"/>
    <col min="44" max="44" width="10" bestFit="1" customWidth="1"/>
    <col min="45" max="45" width="9.28515625" bestFit="1" customWidth="1"/>
    <col min="46" max="46" width="10" bestFit="1" customWidth="1"/>
    <col min="47" max="54" width="9.28515625" bestFit="1" customWidth="1"/>
    <col min="55" max="55" width="10" bestFit="1" customWidth="1"/>
    <col min="56" max="72" width="9.28515625" bestFit="1" customWidth="1"/>
    <col min="73" max="73" width="2.42578125" customWidth="1"/>
  </cols>
  <sheetData>
    <row r="1" spans="1:77" s="22" customFormat="1" x14ac:dyDescent="0.25">
      <c r="A1" s="22" t="s">
        <v>139</v>
      </c>
    </row>
    <row r="2" spans="1:77" s="22" customFormat="1" x14ac:dyDescent="0.25">
      <c r="A2" s="22" t="s">
        <v>140</v>
      </c>
    </row>
    <row r="3" spans="1:77" s="22" customFormat="1" x14ac:dyDescent="0.25">
      <c r="A3" s="22" t="s">
        <v>139</v>
      </c>
    </row>
    <row r="4" spans="1:77" s="22" customFormat="1" x14ac:dyDescent="0.25"/>
    <row r="5" spans="1:77" s="22" customFormat="1" x14ac:dyDescent="0.25">
      <c r="A5" s="22" t="s">
        <v>138</v>
      </c>
      <c r="K5" s="22" t="s">
        <v>137</v>
      </c>
      <c r="Y5" s="22" t="s">
        <v>136</v>
      </c>
    </row>
    <row r="6" spans="1:77" s="30" customFormat="1" ht="45" x14ac:dyDescent="0.25">
      <c r="A6" s="30" t="s">
        <v>3</v>
      </c>
      <c r="B6" s="30" t="s">
        <v>135</v>
      </c>
      <c r="C6" s="30" t="s">
        <v>134</v>
      </c>
      <c r="D6" s="30" t="s">
        <v>133</v>
      </c>
      <c r="E6" s="30" t="s">
        <v>132</v>
      </c>
      <c r="F6" s="30" t="s">
        <v>131</v>
      </c>
      <c r="G6" s="30" t="s">
        <v>130</v>
      </c>
      <c r="H6" s="30" t="s">
        <v>129</v>
      </c>
      <c r="I6" s="30" t="s">
        <v>128</v>
      </c>
      <c r="J6" s="30" t="s">
        <v>127</v>
      </c>
      <c r="K6" s="30" t="s">
        <v>126</v>
      </c>
      <c r="L6" s="30" t="s">
        <v>125</v>
      </c>
      <c r="M6" s="30" t="s">
        <v>124</v>
      </c>
      <c r="N6" s="30" t="s">
        <v>123</v>
      </c>
      <c r="O6" s="30" t="s">
        <v>122</v>
      </c>
      <c r="P6" s="30" t="s">
        <v>121</v>
      </c>
      <c r="Q6" s="30" t="s">
        <v>120</v>
      </c>
      <c r="R6" s="30" t="s">
        <v>119</v>
      </c>
      <c r="S6" s="30" t="s">
        <v>118</v>
      </c>
      <c r="T6" s="30" t="s">
        <v>117</v>
      </c>
      <c r="U6" s="30" t="s">
        <v>116</v>
      </c>
      <c r="V6" s="30" t="s">
        <v>115</v>
      </c>
      <c r="W6" s="30" t="s">
        <v>114</v>
      </c>
      <c r="X6" s="30" t="s">
        <v>113</v>
      </c>
      <c r="Y6" s="30" t="s">
        <v>112</v>
      </c>
      <c r="Z6" s="30" t="s">
        <v>111</v>
      </c>
      <c r="AA6" s="30" t="s">
        <v>110</v>
      </c>
      <c r="AB6" s="30" t="s">
        <v>109</v>
      </c>
      <c r="AC6" s="30" t="s">
        <v>108</v>
      </c>
      <c r="AD6" s="30" t="s">
        <v>107</v>
      </c>
      <c r="AE6" s="30" t="s">
        <v>106</v>
      </c>
      <c r="AF6" s="30" t="s">
        <v>105</v>
      </c>
      <c r="AG6" s="30" t="s">
        <v>104</v>
      </c>
      <c r="AH6" s="30" t="s">
        <v>103</v>
      </c>
      <c r="AI6" s="30" t="s">
        <v>102</v>
      </c>
      <c r="AJ6" s="30" t="s">
        <v>101</v>
      </c>
      <c r="AK6" s="30" t="s">
        <v>100</v>
      </c>
      <c r="AL6" s="30" t="s">
        <v>99</v>
      </c>
      <c r="AM6" s="30" t="s">
        <v>98</v>
      </c>
      <c r="AN6" s="30" t="s">
        <v>97</v>
      </c>
      <c r="AO6" s="30" t="s">
        <v>96</v>
      </c>
      <c r="AP6" s="30" t="s">
        <v>95</v>
      </c>
      <c r="AQ6" s="30" t="s">
        <v>94</v>
      </c>
      <c r="AR6" s="30" t="s">
        <v>93</v>
      </c>
      <c r="AS6" s="30" t="s">
        <v>92</v>
      </c>
      <c r="AT6" s="30" t="s">
        <v>91</v>
      </c>
      <c r="AU6" s="30" t="s">
        <v>90</v>
      </c>
      <c r="AV6" s="30" t="s">
        <v>89</v>
      </c>
      <c r="AW6" s="30" t="s">
        <v>88</v>
      </c>
      <c r="AX6" s="30" t="s">
        <v>87</v>
      </c>
      <c r="AY6" s="30" t="s">
        <v>86</v>
      </c>
      <c r="AZ6" s="30" t="s">
        <v>85</v>
      </c>
      <c r="BA6" s="30" t="s">
        <v>84</v>
      </c>
      <c r="BB6" s="30" t="s">
        <v>83</v>
      </c>
      <c r="BC6" s="30" t="s">
        <v>82</v>
      </c>
      <c r="BD6" s="30" t="s">
        <v>81</v>
      </c>
      <c r="BE6" s="30" t="s">
        <v>80</v>
      </c>
      <c r="BF6" s="30" t="s">
        <v>79</v>
      </c>
      <c r="BG6" s="30" t="s">
        <v>78</v>
      </c>
      <c r="BH6" s="30" t="s">
        <v>77</v>
      </c>
      <c r="BI6" s="30" t="s">
        <v>76</v>
      </c>
      <c r="BJ6" s="30" t="s">
        <v>75</v>
      </c>
      <c r="BK6" s="30" t="s">
        <v>74</v>
      </c>
      <c r="BL6" s="30" t="s">
        <v>73</v>
      </c>
      <c r="BM6" s="30" t="s">
        <v>72</v>
      </c>
      <c r="BN6" s="30" t="s">
        <v>71</v>
      </c>
      <c r="BO6" s="30" t="s">
        <v>70</v>
      </c>
      <c r="BP6" s="30" t="s">
        <v>69</v>
      </c>
      <c r="BQ6" s="30" t="s">
        <v>68</v>
      </c>
      <c r="BR6" s="30" t="s">
        <v>67</v>
      </c>
      <c r="BS6" s="30" t="s">
        <v>66</v>
      </c>
      <c r="BT6" s="30" t="s">
        <v>65</v>
      </c>
      <c r="BV6" s="30" t="s">
        <v>64</v>
      </c>
      <c r="BW6" s="30" t="s">
        <v>63</v>
      </c>
      <c r="BX6" s="30" t="s">
        <v>62</v>
      </c>
      <c r="BY6" s="30" t="s">
        <v>61</v>
      </c>
    </row>
    <row r="7" spans="1:77" x14ac:dyDescent="0.25">
      <c r="A7" s="29">
        <v>1</v>
      </c>
      <c r="B7" s="1">
        <v>503.54</v>
      </c>
      <c r="C7" s="1">
        <v>1.1499999999999999</v>
      </c>
      <c r="D7" s="28">
        <v>2</v>
      </c>
      <c r="E7" s="28">
        <v>0</v>
      </c>
      <c r="F7" s="28">
        <v>0</v>
      </c>
      <c r="G7" s="28">
        <v>0</v>
      </c>
      <c r="H7" s="28">
        <v>462</v>
      </c>
      <c r="I7" s="28">
        <v>278</v>
      </c>
      <c r="J7" s="28">
        <v>814</v>
      </c>
      <c r="K7" s="28">
        <v>16</v>
      </c>
      <c r="L7" s="28">
        <v>0</v>
      </c>
      <c r="M7" s="28">
        <v>4</v>
      </c>
      <c r="N7" s="28">
        <v>15</v>
      </c>
      <c r="O7" s="28">
        <v>0</v>
      </c>
      <c r="P7" s="28">
        <v>26</v>
      </c>
      <c r="Q7" s="28">
        <v>1</v>
      </c>
      <c r="R7" s="28">
        <v>3</v>
      </c>
      <c r="S7" s="28">
        <v>4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147</v>
      </c>
      <c r="Z7" s="28">
        <v>27</v>
      </c>
      <c r="AA7" s="28">
        <v>35</v>
      </c>
      <c r="AB7" s="28">
        <v>6</v>
      </c>
      <c r="AC7" s="28">
        <v>0</v>
      </c>
      <c r="AD7" s="28">
        <v>2</v>
      </c>
      <c r="AE7" s="28">
        <v>0</v>
      </c>
      <c r="AF7" s="28">
        <v>0</v>
      </c>
      <c r="AG7" s="28">
        <v>35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156</v>
      </c>
      <c r="AN7" s="28">
        <v>44</v>
      </c>
      <c r="AO7" s="28">
        <v>75</v>
      </c>
      <c r="AP7" s="28">
        <v>0</v>
      </c>
      <c r="AQ7" s="28">
        <v>17</v>
      </c>
      <c r="AR7" s="28">
        <v>265</v>
      </c>
      <c r="AS7" s="28">
        <v>21</v>
      </c>
      <c r="AT7" s="28">
        <v>109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28">
        <v>0</v>
      </c>
      <c r="BC7" s="28">
        <v>108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40</v>
      </c>
      <c r="BN7" s="28">
        <v>1</v>
      </c>
      <c r="BO7" s="28">
        <v>61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V7" s="27">
        <f t="shared" ref="BV7:BV20" si="0">SUM(K7:M7,O7,AM7:AO7,AQ7,AS7)</f>
        <v>333</v>
      </c>
      <c r="BW7" s="27">
        <f t="shared" ref="BW7:BW20" si="1">SUM(N7,R7,U7,Q7)</f>
        <v>19</v>
      </c>
      <c r="BX7" s="27">
        <f t="shared" ref="BX7:BX20" si="2">SUM(BM7:BP7,BC7:BD7,AP7,AI7,AG7,AC7:AF7,Z7,AB7)</f>
        <v>280</v>
      </c>
      <c r="BY7" s="27">
        <f t="shared" ref="BY7:BY20" si="3">Y7</f>
        <v>147</v>
      </c>
    </row>
    <row r="8" spans="1:77" x14ac:dyDescent="0.25">
      <c r="A8" s="29">
        <v>3</v>
      </c>
      <c r="B8" s="1">
        <v>569.14</v>
      </c>
      <c r="C8" s="1">
        <v>14.05</v>
      </c>
      <c r="D8" s="28">
        <v>13</v>
      </c>
      <c r="E8" s="28">
        <v>0</v>
      </c>
      <c r="F8" s="28">
        <v>0</v>
      </c>
      <c r="G8" s="28">
        <v>0</v>
      </c>
      <c r="H8" s="28">
        <v>585</v>
      </c>
      <c r="I8" s="28">
        <v>349</v>
      </c>
      <c r="J8" s="28">
        <v>946</v>
      </c>
      <c r="K8" s="28">
        <v>2</v>
      </c>
      <c r="L8" s="28">
        <v>1</v>
      </c>
      <c r="M8" s="28">
        <v>2</v>
      </c>
      <c r="N8" s="28">
        <v>3</v>
      </c>
      <c r="O8" s="28">
        <v>0</v>
      </c>
      <c r="P8" s="28">
        <v>42</v>
      </c>
      <c r="Q8" s="28">
        <v>7</v>
      </c>
      <c r="R8" s="28">
        <v>2</v>
      </c>
      <c r="S8" s="28">
        <v>3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194</v>
      </c>
      <c r="Z8" s="28">
        <v>56</v>
      </c>
      <c r="AA8" s="28">
        <v>20</v>
      </c>
      <c r="AB8" s="28">
        <v>8</v>
      </c>
      <c r="AC8" s="28">
        <v>0</v>
      </c>
      <c r="AD8" s="28">
        <v>0</v>
      </c>
      <c r="AE8" s="28">
        <v>2</v>
      </c>
      <c r="AF8" s="28">
        <v>0</v>
      </c>
      <c r="AG8" s="28">
        <v>27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204</v>
      </c>
      <c r="AN8" s="28">
        <v>22</v>
      </c>
      <c r="AO8" s="28">
        <v>96</v>
      </c>
      <c r="AP8" s="28">
        <v>0</v>
      </c>
      <c r="AQ8" s="28">
        <v>8</v>
      </c>
      <c r="AR8" s="28">
        <v>251</v>
      </c>
      <c r="AS8" s="28">
        <v>14</v>
      </c>
      <c r="AT8" s="28">
        <v>133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132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67</v>
      </c>
      <c r="BN8" s="28">
        <v>0</v>
      </c>
      <c r="BO8" s="28">
        <v>79</v>
      </c>
      <c r="BP8" s="28">
        <v>0</v>
      </c>
      <c r="BQ8" s="28">
        <v>0</v>
      </c>
      <c r="BR8" s="28">
        <v>0</v>
      </c>
      <c r="BS8" s="28">
        <v>0</v>
      </c>
      <c r="BT8" s="28">
        <v>0</v>
      </c>
      <c r="BV8" s="27">
        <f t="shared" si="0"/>
        <v>349</v>
      </c>
      <c r="BW8" s="27">
        <f t="shared" si="1"/>
        <v>12</v>
      </c>
      <c r="BX8" s="27">
        <f t="shared" si="2"/>
        <v>371</v>
      </c>
      <c r="BY8" s="27">
        <f t="shared" si="3"/>
        <v>194</v>
      </c>
    </row>
    <row r="9" spans="1:77" x14ac:dyDescent="0.25">
      <c r="A9" s="29">
        <v>4</v>
      </c>
      <c r="B9" s="1">
        <v>284.99</v>
      </c>
      <c r="C9" s="1">
        <v>1.85</v>
      </c>
      <c r="D9" s="28">
        <v>2</v>
      </c>
      <c r="E9" s="28">
        <v>0</v>
      </c>
      <c r="F9" s="28">
        <v>0</v>
      </c>
      <c r="G9" s="28">
        <v>0</v>
      </c>
      <c r="H9" s="28">
        <v>335</v>
      </c>
      <c r="I9" s="28">
        <v>175</v>
      </c>
      <c r="J9" s="28">
        <v>559</v>
      </c>
      <c r="K9" s="28">
        <v>8</v>
      </c>
      <c r="L9" s="28">
        <v>1</v>
      </c>
      <c r="M9" s="28">
        <v>3</v>
      </c>
      <c r="N9" s="28">
        <v>8</v>
      </c>
      <c r="O9" s="28">
        <v>0</v>
      </c>
      <c r="P9" s="28">
        <v>19</v>
      </c>
      <c r="Q9" s="28">
        <v>3</v>
      </c>
      <c r="R9" s="28">
        <v>4</v>
      </c>
      <c r="S9" s="28">
        <v>6</v>
      </c>
      <c r="T9" s="28">
        <v>0</v>
      </c>
      <c r="U9" s="28">
        <v>11</v>
      </c>
      <c r="V9" s="28">
        <v>0</v>
      </c>
      <c r="W9" s="28">
        <v>0</v>
      </c>
      <c r="X9" s="28">
        <v>0</v>
      </c>
      <c r="Y9" s="28">
        <v>131</v>
      </c>
      <c r="Z9" s="28">
        <v>40</v>
      </c>
      <c r="AA9" s="28">
        <v>35</v>
      </c>
      <c r="AB9" s="28">
        <v>1</v>
      </c>
      <c r="AC9" s="28">
        <v>0</v>
      </c>
      <c r="AD9" s="28">
        <v>2</v>
      </c>
      <c r="AE9" s="28">
        <v>0</v>
      </c>
      <c r="AF9" s="28">
        <v>0</v>
      </c>
      <c r="AG9" s="28">
        <v>14</v>
      </c>
      <c r="AH9" s="28">
        <v>0</v>
      </c>
      <c r="AI9" s="28">
        <v>1</v>
      </c>
      <c r="AJ9" s="28">
        <v>0</v>
      </c>
      <c r="AK9" s="28">
        <v>0</v>
      </c>
      <c r="AL9" s="28">
        <v>0</v>
      </c>
      <c r="AM9" s="28">
        <v>95</v>
      </c>
      <c r="AN9" s="28">
        <v>14</v>
      </c>
      <c r="AO9" s="28">
        <v>60</v>
      </c>
      <c r="AP9" s="28">
        <v>0</v>
      </c>
      <c r="AQ9" s="28">
        <v>13</v>
      </c>
      <c r="AR9" s="28">
        <v>168</v>
      </c>
      <c r="AS9" s="28">
        <v>4</v>
      </c>
      <c r="AT9" s="28">
        <v>80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27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40</v>
      </c>
      <c r="BN9" s="28">
        <v>0</v>
      </c>
      <c r="BO9" s="28">
        <v>44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  <c r="BV9" s="27">
        <f t="shared" si="0"/>
        <v>198</v>
      </c>
      <c r="BW9" s="27">
        <f t="shared" si="1"/>
        <v>26</v>
      </c>
      <c r="BX9" s="27">
        <f t="shared" si="2"/>
        <v>169</v>
      </c>
      <c r="BY9" s="27">
        <f t="shared" si="3"/>
        <v>131</v>
      </c>
    </row>
    <row r="10" spans="1:77" x14ac:dyDescent="0.25">
      <c r="A10" s="29">
        <v>5</v>
      </c>
      <c r="B10" s="1">
        <v>541</v>
      </c>
      <c r="C10" s="1">
        <v>5.34</v>
      </c>
      <c r="D10" s="28">
        <v>7</v>
      </c>
      <c r="E10" s="28">
        <v>0</v>
      </c>
      <c r="F10" s="28">
        <v>0</v>
      </c>
      <c r="G10" s="28">
        <v>0</v>
      </c>
      <c r="H10" s="28">
        <v>866</v>
      </c>
      <c r="I10" s="28">
        <v>313</v>
      </c>
      <c r="J10" s="28">
        <v>1255</v>
      </c>
      <c r="K10" s="28">
        <v>7</v>
      </c>
      <c r="L10" s="28">
        <v>2</v>
      </c>
      <c r="M10" s="28">
        <v>2</v>
      </c>
      <c r="N10" s="28">
        <v>14</v>
      </c>
      <c r="O10" s="28">
        <v>1</v>
      </c>
      <c r="P10" s="28">
        <v>63</v>
      </c>
      <c r="Q10" s="28">
        <v>0</v>
      </c>
      <c r="R10" s="28">
        <v>3</v>
      </c>
      <c r="S10" s="28">
        <v>8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356</v>
      </c>
      <c r="Z10" s="28">
        <v>73</v>
      </c>
      <c r="AA10" s="28">
        <v>42</v>
      </c>
      <c r="AB10" s="28">
        <v>25</v>
      </c>
      <c r="AC10" s="28">
        <v>0</v>
      </c>
      <c r="AD10" s="28">
        <v>2</v>
      </c>
      <c r="AE10" s="28">
        <v>14</v>
      </c>
      <c r="AF10" s="28">
        <v>0</v>
      </c>
      <c r="AG10" s="28">
        <v>55</v>
      </c>
      <c r="AH10" s="28">
        <v>0</v>
      </c>
      <c r="AI10" s="28">
        <v>4</v>
      </c>
      <c r="AJ10" s="28">
        <v>0</v>
      </c>
      <c r="AK10" s="28">
        <v>0</v>
      </c>
      <c r="AL10" s="28">
        <v>0</v>
      </c>
      <c r="AM10" s="28">
        <v>188</v>
      </c>
      <c r="AN10" s="28">
        <v>43</v>
      </c>
      <c r="AO10" s="28">
        <v>85</v>
      </c>
      <c r="AP10" s="28">
        <v>1</v>
      </c>
      <c r="AQ10" s="28">
        <v>35</v>
      </c>
      <c r="AR10" s="28">
        <v>359</v>
      </c>
      <c r="AS10" s="28">
        <v>9</v>
      </c>
      <c r="AT10" s="28">
        <v>136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158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56</v>
      </c>
      <c r="BN10" s="28">
        <v>0</v>
      </c>
      <c r="BO10" s="28">
        <v>80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V10" s="27">
        <f t="shared" si="0"/>
        <v>372</v>
      </c>
      <c r="BW10" s="27">
        <f t="shared" si="1"/>
        <v>17</v>
      </c>
      <c r="BX10" s="27">
        <f t="shared" si="2"/>
        <v>468</v>
      </c>
      <c r="BY10" s="27">
        <f t="shared" si="3"/>
        <v>356</v>
      </c>
    </row>
    <row r="11" spans="1:77" x14ac:dyDescent="0.25">
      <c r="A11" s="29">
        <v>7</v>
      </c>
      <c r="B11" s="1">
        <v>296</v>
      </c>
      <c r="C11" s="1">
        <v>5</v>
      </c>
      <c r="D11" s="28">
        <v>7</v>
      </c>
      <c r="E11" s="28">
        <v>0</v>
      </c>
      <c r="F11" s="28">
        <v>0</v>
      </c>
      <c r="G11" s="28">
        <v>0</v>
      </c>
      <c r="H11" s="28">
        <v>271</v>
      </c>
      <c r="I11" s="28">
        <v>192</v>
      </c>
      <c r="J11" s="28">
        <v>489</v>
      </c>
      <c r="K11" s="28">
        <v>17</v>
      </c>
      <c r="L11" s="28">
        <v>1</v>
      </c>
      <c r="M11" s="28">
        <v>2</v>
      </c>
      <c r="N11" s="28">
        <v>3</v>
      </c>
      <c r="O11" s="28">
        <v>0</v>
      </c>
      <c r="P11" s="28">
        <v>20</v>
      </c>
      <c r="Q11" s="28">
        <v>1</v>
      </c>
      <c r="R11" s="28">
        <v>3</v>
      </c>
      <c r="S11" s="28">
        <v>3</v>
      </c>
      <c r="T11" s="28">
        <v>0</v>
      </c>
      <c r="U11" s="28">
        <v>2</v>
      </c>
      <c r="V11" s="28">
        <v>1</v>
      </c>
      <c r="W11" s="28">
        <v>0</v>
      </c>
      <c r="X11" s="28">
        <v>0</v>
      </c>
      <c r="Y11" s="28">
        <v>107</v>
      </c>
      <c r="Z11" s="28">
        <v>21</v>
      </c>
      <c r="AA11" s="28">
        <v>5</v>
      </c>
      <c r="AB11" s="28">
        <v>2</v>
      </c>
      <c r="AC11" s="28">
        <v>0</v>
      </c>
      <c r="AD11" s="28">
        <v>3</v>
      </c>
      <c r="AE11" s="28">
        <v>0</v>
      </c>
      <c r="AF11" s="28">
        <v>0</v>
      </c>
      <c r="AG11" s="28">
        <v>23</v>
      </c>
      <c r="AH11" s="28">
        <v>0</v>
      </c>
      <c r="AI11" s="28">
        <v>4</v>
      </c>
      <c r="AJ11" s="28">
        <v>0</v>
      </c>
      <c r="AK11" s="28">
        <v>0</v>
      </c>
      <c r="AL11" s="28">
        <v>0</v>
      </c>
      <c r="AM11" s="28">
        <v>105</v>
      </c>
      <c r="AN11" s="28">
        <v>21</v>
      </c>
      <c r="AO11" s="28">
        <v>36</v>
      </c>
      <c r="AP11" s="28">
        <v>0</v>
      </c>
      <c r="AQ11" s="28">
        <v>24</v>
      </c>
      <c r="AR11" s="28">
        <v>213</v>
      </c>
      <c r="AS11" s="28">
        <v>3</v>
      </c>
      <c r="AT11" s="28">
        <v>86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61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25</v>
      </c>
      <c r="BN11" s="28">
        <v>0</v>
      </c>
      <c r="BO11" s="28">
        <v>20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V11" s="27">
        <f t="shared" si="0"/>
        <v>209</v>
      </c>
      <c r="BW11" s="27">
        <f t="shared" si="1"/>
        <v>9</v>
      </c>
      <c r="BX11" s="27">
        <f t="shared" si="2"/>
        <v>159</v>
      </c>
      <c r="BY11" s="27">
        <f t="shared" si="3"/>
        <v>107</v>
      </c>
    </row>
    <row r="12" spans="1:77" x14ac:dyDescent="0.25">
      <c r="A12" s="29">
        <v>9</v>
      </c>
      <c r="B12" s="1">
        <v>298.77999999999997</v>
      </c>
      <c r="C12" s="1">
        <v>0</v>
      </c>
      <c r="D12" s="28">
        <v>0</v>
      </c>
      <c r="E12" s="28">
        <v>0</v>
      </c>
      <c r="F12" s="28">
        <v>0</v>
      </c>
      <c r="G12" s="28">
        <v>0</v>
      </c>
      <c r="H12" s="28">
        <v>370</v>
      </c>
      <c r="I12" s="28">
        <v>159</v>
      </c>
      <c r="J12" s="28">
        <v>567</v>
      </c>
      <c r="K12" s="28">
        <v>2</v>
      </c>
      <c r="L12" s="28">
        <v>0</v>
      </c>
      <c r="M12" s="28">
        <v>1</v>
      </c>
      <c r="N12" s="28">
        <v>1</v>
      </c>
      <c r="O12" s="28">
        <v>0</v>
      </c>
      <c r="P12" s="28">
        <v>28</v>
      </c>
      <c r="Q12" s="28">
        <v>5</v>
      </c>
      <c r="R12" s="28">
        <v>1</v>
      </c>
      <c r="S12" s="28">
        <v>1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136</v>
      </c>
      <c r="Z12" s="28">
        <v>16</v>
      </c>
      <c r="AA12" s="28">
        <v>23</v>
      </c>
      <c r="AB12" s="28">
        <v>9</v>
      </c>
      <c r="AC12" s="28">
        <v>0</v>
      </c>
      <c r="AD12" s="28">
        <v>15</v>
      </c>
      <c r="AE12" s="28">
        <v>19</v>
      </c>
      <c r="AF12" s="28">
        <v>0</v>
      </c>
      <c r="AG12" s="28">
        <v>16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98</v>
      </c>
      <c r="AN12" s="28">
        <v>29</v>
      </c>
      <c r="AO12" s="28">
        <v>43</v>
      </c>
      <c r="AP12" s="28">
        <v>0</v>
      </c>
      <c r="AQ12" s="28">
        <v>6</v>
      </c>
      <c r="AR12" s="28">
        <v>188</v>
      </c>
      <c r="AS12" s="28">
        <v>11</v>
      </c>
      <c r="AT12" s="28">
        <v>58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79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23</v>
      </c>
      <c r="BN12" s="28">
        <v>0</v>
      </c>
      <c r="BO12" s="28">
        <v>34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V12" s="27">
        <f t="shared" si="0"/>
        <v>190</v>
      </c>
      <c r="BW12" s="27">
        <f t="shared" si="1"/>
        <v>7</v>
      </c>
      <c r="BX12" s="27">
        <f t="shared" si="2"/>
        <v>211</v>
      </c>
      <c r="BY12" s="27">
        <f t="shared" si="3"/>
        <v>136</v>
      </c>
    </row>
    <row r="13" spans="1:77" x14ac:dyDescent="0.25">
      <c r="A13" s="29">
        <v>10</v>
      </c>
      <c r="B13" s="1">
        <v>310.38</v>
      </c>
      <c r="C13" s="1">
        <v>4</v>
      </c>
      <c r="D13" s="28">
        <v>7</v>
      </c>
      <c r="E13" s="28">
        <v>0</v>
      </c>
      <c r="F13" s="28">
        <v>0</v>
      </c>
      <c r="G13" s="28">
        <v>0</v>
      </c>
      <c r="H13" s="28">
        <v>345</v>
      </c>
      <c r="I13" s="28">
        <v>212</v>
      </c>
      <c r="J13" s="28">
        <v>557</v>
      </c>
      <c r="K13" s="28">
        <v>5</v>
      </c>
      <c r="L13" s="28">
        <v>0</v>
      </c>
      <c r="M13" s="28">
        <v>1</v>
      </c>
      <c r="N13" s="28">
        <v>12</v>
      </c>
      <c r="O13" s="28">
        <v>0</v>
      </c>
      <c r="P13" s="28">
        <v>34</v>
      </c>
      <c r="Q13" s="28">
        <v>0</v>
      </c>
      <c r="R13" s="28">
        <v>2</v>
      </c>
      <c r="S13" s="28">
        <v>2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91</v>
      </c>
      <c r="Z13" s="28">
        <v>23</v>
      </c>
      <c r="AA13" s="28">
        <v>25</v>
      </c>
      <c r="AB13" s="28">
        <v>6</v>
      </c>
      <c r="AC13" s="28">
        <v>0</v>
      </c>
      <c r="AD13" s="28">
        <v>0</v>
      </c>
      <c r="AE13" s="28">
        <v>8</v>
      </c>
      <c r="AF13" s="28">
        <v>0</v>
      </c>
      <c r="AG13" s="28">
        <v>29</v>
      </c>
      <c r="AH13" s="28">
        <v>0</v>
      </c>
      <c r="AI13" s="28">
        <v>3</v>
      </c>
      <c r="AJ13" s="28">
        <v>0</v>
      </c>
      <c r="AK13" s="28">
        <v>0</v>
      </c>
      <c r="AL13" s="28">
        <v>0</v>
      </c>
      <c r="AM13" s="28">
        <v>94</v>
      </c>
      <c r="AN13" s="28">
        <v>9</v>
      </c>
      <c r="AO13" s="28">
        <v>73</v>
      </c>
      <c r="AP13" s="28">
        <v>0</v>
      </c>
      <c r="AQ13" s="28">
        <v>5</v>
      </c>
      <c r="AR13" s="28">
        <v>217</v>
      </c>
      <c r="AS13" s="28">
        <v>11</v>
      </c>
      <c r="AT13" s="28">
        <v>88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73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33</v>
      </c>
      <c r="BN13" s="28">
        <v>0</v>
      </c>
      <c r="BO13" s="28">
        <v>54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V13" s="27">
        <f t="shared" si="0"/>
        <v>198</v>
      </c>
      <c r="BW13" s="27">
        <f t="shared" si="1"/>
        <v>14</v>
      </c>
      <c r="BX13" s="27">
        <f t="shared" si="2"/>
        <v>229</v>
      </c>
      <c r="BY13" s="27">
        <f t="shared" si="3"/>
        <v>91</v>
      </c>
    </row>
    <row r="14" spans="1:77" x14ac:dyDescent="0.25">
      <c r="A14" s="29">
        <v>11</v>
      </c>
      <c r="B14" s="1">
        <v>615.4</v>
      </c>
      <c r="C14" s="1">
        <v>7.85</v>
      </c>
      <c r="D14" s="28">
        <v>8</v>
      </c>
      <c r="E14" s="28">
        <v>0</v>
      </c>
      <c r="F14" s="28">
        <v>0</v>
      </c>
      <c r="G14" s="28">
        <v>0</v>
      </c>
      <c r="H14" s="28">
        <v>631</v>
      </c>
      <c r="I14" s="28">
        <v>358</v>
      </c>
      <c r="J14" s="28">
        <v>1040</v>
      </c>
      <c r="K14" s="28">
        <v>2</v>
      </c>
      <c r="L14" s="28">
        <v>0</v>
      </c>
      <c r="M14" s="28">
        <v>2</v>
      </c>
      <c r="N14" s="28">
        <v>19</v>
      </c>
      <c r="O14" s="28">
        <v>0</v>
      </c>
      <c r="P14" s="28">
        <v>44</v>
      </c>
      <c r="Q14" s="28">
        <v>1</v>
      </c>
      <c r="R14" s="28">
        <v>3</v>
      </c>
      <c r="S14" s="28">
        <v>2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239</v>
      </c>
      <c r="Z14" s="28">
        <v>46</v>
      </c>
      <c r="AA14" s="28">
        <v>25</v>
      </c>
      <c r="AB14" s="28">
        <v>14</v>
      </c>
      <c r="AC14" s="28">
        <v>0</v>
      </c>
      <c r="AD14" s="28">
        <v>0</v>
      </c>
      <c r="AE14" s="28">
        <v>0</v>
      </c>
      <c r="AF14" s="28">
        <v>0</v>
      </c>
      <c r="AG14" s="28">
        <v>27</v>
      </c>
      <c r="AH14" s="28">
        <v>0</v>
      </c>
      <c r="AI14" s="28">
        <v>2</v>
      </c>
      <c r="AJ14" s="28">
        <v>0</v>
      </c>
      <c r="AK14" s="28">
        <v>0</v>
      </c>
      <c r="AL14" s="28">
        <v>0</v>
      </c>
      <c r="AM14" s="28">
        <v>203</v>
      </c>
      <c r="AN14" s="28">
        <v>23</v>
      </c>
      <c r="AO14" s="28">
        <v>126</v>
      </c>
      <c r="AP14" s="28">
        <v>0</v>
      </c>
      <c r="AQ14" s="28">
        <v>7</v>
      </c>
      <c r="AR14" s="28">
        <v>360</v>
      </c>
      <c r="AS14" s="28">
        <v>23</v>
      </c>
      <c r="AT14" s="28">
        <v>151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140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52</v>
      </c>
      <c r="BN14" s="28">
        <v>0</v>
      </c>
      <c r="BO14" s="28">
        <v>86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V14" s="27">
        <f t="shared" si="0"/>
        <v>386</v>
      </c>
      <c r="BW14" s="27">
        <f t="shared" si="1"/>
        <v>23</v>
      </c>
      <c r="BX14" s="27">
        <f t="shared" si="2"/>
        <v>367</v>
      </c>
      <c r="BY14" s="27">
        <f t="shared" si="3"/>
        <v>239</v>
      </c>
    </row>
    <row r="15" spans="1:77" x14ac:dyDescent="0.25">
      <c r="A15" s="29">
        <v>19</v>
      </c>
      <c r="B15" s="1">
        <v>143.71</v>
      </c>
      <c r="C15" s="1">
        <v>2.96</v>
      </c>
      <c r="D15" s="28">
        <v>3</v>
      </c>
      <c r="E15" s="28">
        <v>0</v>
      </c>
      <c r="F15" s="28">
        <v>0</v>
      </c>
      <c r="G15" s="28">
        <v>0</v>
      </c>
      <c r="H15" s="28">
        <v>190</v>
      </c>
      <c r="I15" s="28">
        <v>89</v>
      </c>
      <c r="J15" s="28">
        <v>282</v>
      </c>
      <c r="K15" s="28">
        <v>2</v>
      </c>
      <c r="L15" s="28">
        <v>0</v>
      </c>
      <c r="M15" s="28">
        <v>0</v>
      </c>
      <c r="N15" s="28">
        <v>7</v>
      </c>
      <c r="O15" s="28">
        <v>0</v>
      </c>
      <c r="P15" s="28">
        <v>13</v>
      </c>
      <c r="Q15" s="28">
        <v>2</v>
      </c>
      <c r="R15" s="28">
        <v>1</v>
      </c>
      <c r="S15" s="28">
        <v>4</v>
      </c>
      <c r="T15" s="28">
        <v>0</v>
      </c>
      <c r="U15" s="28">
        <v>1</v>
      </c>
      <c r="V15" s="28">
        <v>0</v>
      </c>
      <c r="W15" s="28">
        <v>0</v>
      </c>
      <c r="X15" s="28">
        <v>0</v>
      </c>
      <c r="Y15" s="28">
        <v>49</v>
      </c>
      <c r="Z15" s="28">
        <v>17</v>
      </c>
      <c r="AA15" s="28">
        <v>3</v>
      </c>
      <c r="AB15" s="28">
        <v>3</v>
      </c>
      <c r="AC15" s="28">
        <v>0</v>
      </c>
      <c r="AD15" s="28">
        <v>1</v>
      </c>
      <c r="AE15" s="28">
        <v>6</v>
      </c>
      <c r="AF15" s="28">
        <v>0</v>
      </c>
      <c r="AG15" s="28">
        <v>14</v>
      </c>
      <c r="AH15" s="28">
        <v>0</v>
      </c>
      <c r="AI15" s="28">
        <v>1</v>
      </c>
      <c r="AJ15" s="28">
        <v>0</v>
      </c>
      <c r="AK15" s="28">
        <v>0</v>
      </c>
      <c r="AL15" s="28">
        <v>0</v>
      </c>
      <c r="AM15" s="28">
        <v>49</v>
      </c>
      <c r="AN15" s="28">
        <v>8</v>
      </c>
      <c r="AO15" s="28">
        <v>4</v>
      </c>
      <c r="AP15" s="28">
        <v>0</v>
      </c>
      <c r="AQ15" s="28">
        <v>11</v>
      </c>
      <c r="AR15" s="28">
        <v>117</v>
      </c>
      <c r="AS15" s="28">
        <v>7</v>
      </c>
      <c r="AT15" s="28">
        <v>22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31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31</v>
      </c>
      <c r="BN15" s="28">
        <v>0</v>
      </c>
      <c r="BO15" s="28">
        <v>34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V15" s="27">
        <f t="shared" si="0"/>
        <v>81</v>
      </c>
      <c r="BW15" s="27">
        <f t="shared" si="1"/>
        <v>11</v>
      </c>
      <c r="BX15" s="27">
        <f t="shared" si="2"/>
        <v>138</v>
      </c>
      <c r="BY15" s="27">
        <f t="shared" si="3"/>
        <v>49</v>
      </c>
    </row>
    <row r="16" spans="1:77" x14ac:dyDescent="0.25">
      <c r="A16" s="29">
        <v>25</v>
      </c>
      <c r="B16" s="1">
        <v>1173.07</v>
      </c>
      <c r="C16" s="1">
        <v>17.61</v>
      </c>
      <c r="D16" s="28">
        <v>15</v>
      </c>
      <c r="E16" s="28">
        <v>0</v>
      </c>
      <c r="F16" s="28">
        <v>0</v>
      </c>
      <c r="G16" s="28">
        <v>0</v>
      </c>
      <c r="H16" s="28">
        <v>572</v>
      </c>
      <c r="I16" s="28">
        <v>700</v>
      </c>
      <c r="J16" s="28">
        <v>1326</v>
      </c>
      <c r="K16" s="28">
        <v>20</v>
      </c>
      <c r="L16" s="28">
        <v>1</v>
      </c>
      <c r="M16" s="28">
        <v>2</v>
      </c>
      <c r="N16" s="28">
        <v>24</v>
      </c>
      <c r="O16" s="28">
        <v>0</v>
      </c>
      <c r="P16" s="28">
        <v>43</v>
      </c>
      <c r="Q16" s="28">
        <v>0</v>
      </c>
      <c r="R16" s="28">
        <v>1</v>
      </c>
      <c r="S16" s="28">
        <v>6</v>
      </c>
      <c r="T16" s="28">
        <v>0</v>
      </c>
      <c r="U16" s="28">
        <v>0</v>
      </c>
      <c r="V16" s="28">
        <v>1</v>
      </c>
      <c r="W16" s="28">
        <v>0</v>
      </c>
      <c r="X16" s="28">
        <v>0</v>
      </c>
      <c r="Y16" s="28">
        <v>112</v>
      </c>
      <c r="Z16" s="28">
        <v>43</v>
      </c>
      <c r="AA16" s="28">
        <v>21</v>
      </c>
      <c r="AB16" s="28">
        <v>19</v>
      </c>
      <c r="AC16" s="28">
        <v>0</v>
      </c>
      <c r="AD16" s="28">
        <v>0</v>
      </c>
      <c r="AE16" s="28">
        <v>4</v>
      </c>
      <c r="AF16" s="28">
        <v>0</v>
      </c>
      <c r="AG16" s="28">
        <v>20</v>
      </c>
      <c r="AH16" s="28">
        <v>0</v>
      </c>
      <c r="AI16" s="28">
        <v>11</v>
      </c>
      <c r="AJ16" s="28">
        <v>0</v>
      </c>
      <c r="AK16" s="28">
        <v>0</v>
      </c>
      <c r="AL16" s="28">
        <v>0</v>
      </c>
      <c r="AM16" s="28">
        <v>450</v>
      </c>
      <c r="AN16" s="28">
        <v>88</v>
      </c>
      <c r="AO16" s="28">
        <v>108</v>
      </c>
      <c r="AP16" s="28">
        <v>0</v>
      </c>
      <c r="AQ16" s="28">
        <v>38</v>
      </c>
      <c r="AR16" s="28">
        <v>393</v>
      </c>
      <c r="AS16" s="28">
        <v>22</v>
      </c>
      <c r="AT16" s="28">
        <v>246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159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97</v>
      </c>
      <c r="BN16" s="28">
        <v>0</v>
      </c>
      <c r="BO16" s="28">
        <v>86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V16" s="27">
        <f t="shared" si="0"/>
        <v>729</v>
      </c>
      <c r="BW16" s="27">
        <f t="shared" si="1"/>
        <v>25</v>
      </c>
      <c r="BX16" s="27">
        <f t="shared" si="2"/>
        <v>439</v>
      </c>
      <c r="BY16" s="27">
        <f t="shared" si="3"/>
        <v>112</v>
      </c>
    </row>
    <row r="17" spans="1:77" x14ac:dyDescent="0.25">
      <c r="A17" s="29">
        <v>27</v>
      </c>
      <c r="B17" s="1">
        <v>507.14</v>
      </c>
      <c r="C17" s="1">
        <v>3.75</v>
      </c>
      <c r="D17" s="28">
        <v>4</v>
      </c>
      <c r="E17" s="28">
        <v>0</v>
      </c>
      <c r="F17" s="28">
        <v>0</v>
      </c>
      <c r="G17" s="28">
        <v>0</v>
      </c>
      <c r="H17" s="28">
        <v>323</v>
      </c>
      <c r="I17" s="28">
        <v>280</v>
      </c>
      <c r="J17" s="28">
        <v>673</v>
      </c>
      <c r="K17" s="28">
        <v>6</v>
      </c>
      <c r="L17" s="28">
        <v>2</v>
      </c>
      <c r="M17" s="28">
        <v>1</v>
      </c>
      <c r="N17" s="28">
        <v>16</v>
      </c>
      <c r="O17" s="28">
        <v>2</v>
      </c>
      <c r="P17" s="28">
        <v>31</v>
      </c>
      <c r="Q17" s="28">
        <v>0</v>
      </c>
      <c r="R17" s="28">
        <v>5</v>
      </c>
      <c r="S17" s="28">
        <v>0</v>
      </c>
      <c r="T17" s="28">
        <v>0</v>
      </c>
      <c r="U17" s="28">
        <v>6</v>
      </c>
      <c r="V17" s="28">
        <v>0</v>
      </c>
      <c r="W17" s="28">
        <v>0</v>
      </c>
      <c r="X17" s="28">
        <v>0</v>
      </c>
      <c r="Y17" s="28">
        <v>122</v>
      </c>
      <c r="Z17" s="28">
        <v>30</v>
      </c>
      <c r="AA17" s="28">
        <v>8</v>
      </c>
      <c r="AB17" s="28">
        <v>7</v>
      </c>
      <c r="AC17" s="28">
        <v>0</v>
      </c>
      <c r="AD17" s="28">
        <v>3</v>
      </c>
      <c r="AE17" s="28">
        <v>1</v>
      </c>
      <c r="AF17" s="28">
        <v>0</v>
      </c>
      <c r="AG17" s="28">
        <v>10</v>
      </c>
      <c r="AH17" s="28">
        <v>0</v>
      </c>
      <c r="AI17" s="28">
        <v>3</v>
      </c>
      <c r="AJ17" s="28">
        <v>0</v>
      </c>
      <c r="AK17" s="28">
        <v>0</v>
      </c>
      <c r="AL17" s="28">
        <v>0</v>
      </c>
      <c r="AM17" s="28">
        <v>191</v>
      </c>
      <c r="AN17" s="28">
        <v>51</v>
      </c>
      <c r="AO17" s="28">
        <v>46</v>
      </c>
      <c r="AP17" s="28">
        <v>0</v>
      </c>
      <c r="AQ17" s="28">
        <v>13</v>
      </c>
      <c r="AR17" s="28">
        <v>294</v>
      </c>
      <c r="AS17" s="28">
        <v>11</v>
      </c>
      <c r="AT17" s="28">
        <v>111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53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40</v>
      </c>
      <c r="BN17" s="28">
        <v>0</v>
      </c>
      <c r="BO17" s="28">
        <v>46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V17" s="27">
        <f t="shared" si="0"/>
        <v>323</v>
      </c>
      <c r="BW17" s="27">
        <f t="shared" si="1"/>
        <v>27</v>
      </c>
      <c r="BX17" s="27">
        <f t="shared" si="2"/>
        <v>193</v>
      </c>
      <c r="BY17" s="27">
        <f t="shared" si="3"/>
        <v>122</v>
      </c>
    </row>
    <row r="18" spans="1:77" x14ac:dyDescent="0.25">
      <c r="A18" s="29">
        <v>33</v>
      </c>
      <c r="B18" s="1">
        <v>0</v>
      </c>
      <c r="C18" s="1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4974</v>
      </c>
      <c r="K18" s="28">
        <v>0</v>
      </c>
      <c r="L18" s="28">
        <v>0</v>
      </c>
      <c r="M18" s="28">
        <v>0</v>
      </c>
      <c r="N18" s="28">
        <v>0</v>
      </c>
      <c r="O18" s="28">
        <v>1</v>
      </c>
      <c r="P18" s="28">
        <v>14</v>
      </c>
      <c r="Q18" s="28">
        <v>0</v>
      </c>
      <c r="R18" s="28">
        <v>0</v>
      </c>
      <c r="S18" s="28">
        <v>2</v>
      </c>
      <c r="T18" s="28">
        <v>0</v>
      </c>
      <c r="U18" s="28">
        <v>4973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2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V18" s="27">
        <f t="shared" si="0"/>
        <v>1</v>
      </c>
      <c r="BW18" s="27">
        <f t="shared" si="1"/>
        <v>4973</v>
      </c>
      <c r="BX18" s="27">
        <f t="shared" si="2"/>
        <v>0</v>
      </c>
      <c r="BY18" s="27">
        <f t="shared" si="3"/>
        <v>0</v>
      </c>
    </row>
    <row r="19" spans="1:77" x14ac:dyDescent="0.25">
      <c r="A19" s="29">
        <v>36</v>
      </c>
      <c r="B19" s="1">
        <v>1</v>
      </c>
      <c r="C19" s="1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1</v>
      </c>
      <c r="J19" s="28">
        <v>649</v>
      </c>
      <c r="K19" s="28">
        <v>2</v>
      </c>
      <c r="L19" s="28">
        <v>0</v>
      </c>
      <c r="M19" s="28">
        <v>0</v>
      </c>
      <c r="N19" s="28">
        <v>63</v>
      </c>
      <c r="O19" s="28">
        <v>0</v>
      </c>
      <c r="P19" s="28">
        <v>20</v>
      </c>
      <c r="Q19" s="28">
        <v>0</v>
      </c>
      <c r="R19" s="28">
        <v>1</v>
      </c>
      <c r="S19" s="28">
        <v>0</v>
      </c>
      <c r="T19" s="28">
        <v>0</v>
      </c>
      <c r="U19" s="28">
        <v>583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V19" s="27">
        <f t="shared" si="0"/>
        <v>2</v>
      </c>
      <c r="BW19" s="27">
        <f t="shared" si="1"/>
        <v>647</v>
      </c>
      <c r="BX19" s="27">
        <f t="shared" si="2"/>
        <v>0</v>
      </c>
      <c r="BY19" s="27">
        <f t="shared" si="3"/>
        <v>0</v>
      </c>
    </row>
    <row r="20" spans="1:77" s="22" customFormat="1" x14ac:dyDescent="0.25">
      <c r="A20" s="26" t="s">
        <v>60</v>
      </c>
      <c r="B20" s="25">
        <v>5244.15</v>
      </c>
      <c r="C20" s="25">
        <v>63.56</v>
      </c>
      <c r="D20" s="24">
        <v>68</v>
      </c>
      <c r="E20" s="24">
        <v>0</v>
      </c>
      <c r="F20" s="24">
        <v>0</v>
      </c>
      <c r="G20" s="24">
        <v>0</v>
      </c>
      <c r="H20" s="24">
        <v>4950</v>
      </c>
      <c r="I20" s="24">
        <v>3106</v>
      </c>
      <c r="J20" s="24">
        <v>14131</v>
      </c>
      <c r="K20" s="24">
        <v>89</v>
      </c>
      <c r="L20" s="24">
        <v>8</v>
      </c>
      <c r="M20" s="24">
        <v>20</v>
      </c>
      <c r="N20" s="24">
        <v>185</v>
      </c>
      <c r="O20" s="24">
        <v>4</v>
      </c>
      <c r="P20" s="24">
        <v>397</v>
      </c>
      <c r="Q20" s="24">
        <v>20</v>
      </c>
      <c r="R20" s="24">
        <v>29</v>
      </c>
      <c r="S20" s="24">
        <v>41</v>
      </c>
      <c r="T20" s="24">
        <v>0</v>
      </c>
      <c r="U20" s="24">
        <v>5576</v>
      </c>
      <c r="V20" s="24">
        <v>2</v>
      </c>
      <c r="W20" s="24">
        <v>0</v>
      </c>
      <c r="X20" s="24">
        <v>0</v>
      </c>
      <c r="Y20" s="24">
        <v>1684</v>
      </c>
      <c r="Z20" s="24">
        <v>392</v>
      </c>
      <c r="AA20" s="24">
        <v>242</v>
      </c>
      <c r="AB20" s="24">
        <v>100</v>
      </c>
      <c r="AC20" s="24">
        <v>0</v>
      </c>
      <c r="AD20" s="24">
        <v>28</v>
      </c>
      <c r="AE20" s="24">
        <v>54</v>
      </c>
      <c r="AF20" s="24">
        <v>0</v>
      </c>
      <c r="AG20" s="24">
        <v>270</v>
      </c>
      <c r="AH20" s="24">
        <v>0</v>
      </c>
      <c r="AI20" s="24">
        <v>29</v>
      </c>
      <c r="AJ20" s="24">
        <v>0</v>
      </c>
      <c r="AK20" s="24">
        <v>0</v>
      </c>
      <c r="AL20" s="24">
        <v>0</v>
      </c>
      <c r="AM20" s="24">
        <v>1833</v>
      </c>
      <c r="AN20" s="24">
        <v>352</v>
      </c>
      <c r="AO20" s="24">
        <v>752</v>
      </c>
      <c r="AP20" s="24">
        <v>1</v>
      </c>
      <c r="AQ20" s="24">
        <v>177</v>
      </c>
      <c r="AR20" s="24">
        <v>2827</v>
      </c>
      <c r="AS20" s="24">
        <v>136</v>
      </c>
      <c r="AT20" s="24">
        <v>1220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1021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504</v>
      </c>
      <c r="BN20" s="24">
        <v>1</v>
      </c>
      <c r="BO20" s="24">
        <v>624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V20" s="23">
        <f t="shared" si="0"/>
        <v>3371</v>
      </c>
      <c r="BW20" s="23">
        <f t="shared" si="1"/>
        <v>5810</v>
      </c>
      <c r="BX20" s="23">
        <f t="shared" si="2"/>
        <v>3024</v>
      </c>
      <c r="BY20" s="23">
        <f t="shared" si="3"/>
        <v>1684</v>
      </c>
    </row>
    <row r="23" spans="1:77" x14ac:dyDescent="0.25">
      <c r="A23" t="s">
        <v>59</v>
      </c>
      <c r="S23" t="s">
        <v>203</v>
      </c>
      <c r="U23" s="27">
        <f>SUM(U7:U17)</f>
        <v>20</v>
      </c>
    </row>
    <row r="24" spans="1:77" x14ac:dyDescent="0.25">
      <c r="A24" t="s">
        <v>58</v>
      </c>
      <c r="B24">
        <v>1</v>
      </c>
    </row>
    <row r="25" spans="1:77" x14ac:dyDescent="0.25">
      <c r="A25" t="s">
        <v>57</v>
      </c>
      <c r="B25" t="s">
        <v>48</v>
      </c>
    </row>
    <row r="26" spans="1:77" x14ac:dyDescent="0.25">
      <c r="A26" t="s">
        <v>56</v>
      </c>
      <c r="B26" t="s">
        <v>146</v>
      </c>
    </row>
    <row r="27" spans="1:77" x14ac:dyDescent="0.25">
      <c r="A27" t="s">
        <v>54</v>
      </c>
      <c r="B27" t="s">
        <v>53</v>
      </c>
    </row>
    <row r="28" spans="1:77" x14ac:dyDescent="0.25">
      <c r="A28" t="s">
        <v>52</v>
      </c>
      <c r="B28" t="s">
        <v>48</v>
      </c>
    </row>
    <row r="29" spans="1:77" x14ac:dyDescent="0.25">
      <c r="A29" t="s">
        <v>51</v>
      </c>
      <c r="B29" t="s">
        <v>48</v>
      </c>
    </row>
    <row r="30" spans="1:77" x14ac:dyDescent="0.25">
      <c r="A30" t="s">
        <v>50</v>
      </c>
      <c r="B30" t="s">
        <v>48</v>
      </c>
    </row>
    <row r="31" spans="1:77" x14ac:dyDescent="0.25">
      <c r="A31" t="s">
        <v>49</v>
      </c>
      <c r="B31" t="s">
        <v>48</v>
      </c>
    </row>
    <row r="32" spans="1:77" x14ac:dyDescent="0.25">
      <c r="A32" t="s">
        <v>47</v>
      </c>
      <c r="B32" t="s">
        <v>46</v>
      </c>
    </row>
    <row r="33" spans="1:2" x14ac:dyDescent="0.25">
      <c r="A33" t="s">
        <v>45</v>
      </c>
      <c r="B33" t="s">
        <v>143</v>
      </c>
    </row>
    <row r="35" spans="1:2" x14ac:dyDescent="0.25">
      <c r="A35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3895-CA73-4A87-85D1-6D8C9BCAC22D}">
  <dimension ref="A1:AP30"/>
  <sheetViews>
    <sheetView topLeftCell="S1" workbookViewId="0">
      <selection activeCell="E31" sqref="E31"/>
    </sheetView>
  </sheetViews>
  <sheetFormatPr defaultRowHeight="15" x14ac:dyDescent="0.25"/>
  <cols>
    <col min="5" max="5" width="12.5703125" style="3" bestFit="1" customWidth="1"/>
    <col min="18" max="18" width="10" bestFit="1" customWidth="1"/>
    <col min="34" max="34" width="12.140625" customWidth="1"/>
  </cols>
  <sheetData>
    <row r="1" spans="1:42" ht="51.75" x14ac:dyDescent="0.25">
      <c r="A1" s="13" t="s">
        <v>1</v>
      </c>
      <c r="B1" s="14" t="s">
        <v>2</v>
      </c>
      <c r="C1" s="15" t="s">
        <v>3</v>
      </c>
      <c r="D1" s="16" t="s">
        <v>4</v>
      </c>
      <c r="E1" s="17" t="s">
        <v>36</v>
      </c>
      <c r="F1" s="15" t="s">
        <v>5</v>
      </c>
      <c r="G1" s="18" t="s">
        <v>6</v>
      </c>
      <c r="H1" s="18" t="s">
        <v>7</v>
      </c>
      <c r="I1" s="16" t="s">
        <v>8</v>
      </c>
      <c r="J1" s="17" t="s">
        <v>37</v>
      </c>
      <c r="K1" s="16" t="s">
        <v>9</v>
      </c>
      <c r="L1" s="16" t="s">
        <v>10</v>
      </c>
      <c r="M1" s="16" t="s">
        <v>11</v>
      </c>
      <c r="N1" s="16" t="s">
        <v>12</v>
      </c>
      <c r="O1" s="15" t="s">
        <v>13</v>
      </c>
      <c r="P1" s="18" t="s">
        <v>14</v>
      </c>
      <c r="Q1" s="18" t="s">
        <v>15</v>
      </c>
      <c r="R1" s="17" t="s">
        <v>38</v>
      </c>
      <c r="S1" s="16" t="s">
        <v>16</v>
      </c>
      <c r="T1" s="17" t="s">
        <v>39</v>
      </c>
      <c r="U1" s="16" t="s">
        <v>17</v>
      </c>
      <c r="V1" s="16" t="s">
        <v>18</v>
      </c>
      <c r="W1" s="16" t="s">
        <v>19</v>
      </c>
      <c r="X1" s="16" t="s">
        <v>20</v>
      </c>
      <c r="Y1" s="15" t="s">
        <v>21</v>
      </c>
      <c r="Z1" s="19" t="s">
        <v>22</v>
      </c>
      <c r="AA1" s="19" t="s">
        <v>23</v>
      </c>
      <c r="AB1" s="17" t="s">
        <v>40</v>
      </c>
      <c r="AC1" s="16" t="s">
        <v>24</v>
      </c>
      <c r="AD1" s="17" t="s">
        <v>41</v>
      </c>
      <c r="AE1" s="16" t="s">
        <v>25</v>
      </c>
      <c r="AF1" s="16" t="s">
        <v>26</v>
      </c>
      <c r="AG1" s="16" t="s">
        <v>27</v>
      </c>
      <c r="AH1" s="17" t="s">
        <v>42</v>
      </c>
      <c r="AI1" s="19" t="s">
        <v>28</v>
      </c>
      <c r="AJ1" s="16" t="s">
        <v>29</v>
      </c>
      <c r="AK1" s="16" t="s">
        <v>30</v>
      </c>
      <c r="AL1" s="16" t="s">
        <v>31</v>
      </c>
      <c r="AM1" s="16" t="s">
        <v>32</v>
      </c>
      <c r="AN1" s="16" t="s">
        <v>33</v>
      </c>
      <c r="AO1" s="20" t="s">
        <v>34</v>
      </c>
      <c r="AP1" s="21" t="s">
        <v>35</v>
      </c>
    </row>
    <row r="2" spans="1:42" x14ac:dyDescent="0.25">
      <c r="A2" s="4">
        <v>2018</v>
      </c>
      <c r="B2" s="5" t="s">
        <v>0</v>
      </c>
      <c r="C2" s="6">
        <v>1</v>
      </c>
      <c r="D2" s="7">
        <v>16281</v>
      </c>
      <c r="E2" s="8">
        <v>8248.86</v>
      </c>
      <c r="F2" s="6">
        <v>23</v>
      </c>
      <c r="G2" s="9">
        <v>681.94999999999993</v>
      </c>
      <c r="H2" s="9">
        <v>23.874184324363959</v>
      </c>
      <c r="I2" s="7">
        <v>5265</v>
      </c>
      <c r="J2" s="8">
        <v>1.5667350427350428</v>
      </c>
      <c r="K2" s="7">
        <v>626</v>
      </c>
      <c r="L2" s="7">
        <v>5936</v>
      </c>
      <c r="M2" s="7">
        <v>3798</v>
      </c>
      <c r="N2" s="7">
        <v>1598</v>
      </c>
      <c r="O2" s="6">
        <v>4</v>
      </c>
      <c r="P2" s="9">
        <v>94.4</v>
      </c>
      <c r="Q2" s="9">
        <v>16.927966101694913</v>
      </c>
      <c r="R2" s="8">
        <v>911.14</v>
      </c>
      <c r="S2" s="7">
        <v>564</v>
      </c>
      <c r="T2" s="8">
        <v>1.6154964539007093</v>
      </c>
      <c r="U2" s="7">
        <v>59</v>
      </c>
      <c r="V2" s="7">
        <v>560</v>
      </c>
      <c r="W2" s="7">
        <v>350</v>
      </c>
      <c r="X2" s="7">
        <v>814</v>
      </c>
      <c r="Y2" s="6">
        <v>4</v>
      </c>
      <c r="Z2" s="10">
        <v>40</v>
      </c>
      <c r="AA2" s="10">
        <v>20.350000000000001</v>
      </c>
      <c r="AB2" s="8">
        <v>503.54</v>
      </c>
      <c r="AC2" s="7">
        <v>333</v>
      </c>
      <c r="AD2" s="8">
        <v>1.5121321321321322</v>
      </c>
      <c r="AE2" s="7">
        <v>19</v>
      </c>
      <c r="AF2" s="7">
        <v>280</v>
      </c>
      <c r="AG2" s="7">
        <v>147</v>
      </c>
      <c r="AH2" s="8">
        <f>SUM([1]!Table1[[#This Row],[Sunday Farebox]],[1]!Table1[[#This Row],[Saturday Farebox]],[1]!Table1[[#This Row],[Weekday Farebox]])</f>
        <v>7853.1799999999994</v>
      </c>
      <c r="AI2" s="10">
        <v>816.34999999999991</v>
      </c>
      <c r="AJ2" s="7">
        <v>6162</v>
      </c>
      <c r="AK2" s="7">
        <f>SUM([1]!Table1[[#This Row],[Sunday No Charge Fare]],[1]!Table1[[#This Row],[Saturday No Charge Fare]],[1]!Table1[[#This Row],[Weekday No Charge Fare]])</f>
        <v>609</v>
      </c>
      <c r="AL2" s="7">
        <f>SUM([1]!Table1[[#This Row],[Sunday Passes]],[1]!Table1[[#This Row],[Saturday Passes]],[1]!Table1[[#This Row],[Weekday Passes]])</f>
        <v>6446</v>
      </c>
      <c r="AM2" s="7">
        <f>SUM([1]!Table1[[#This Row],[Sunday Transfers]],[1]!Table1[[#This Row],[Saturday Transfers]],[1]!Table1[[#This Row],[Weekday Transfers]])</f>
        <v>3952</v>
      </c>
      <c r="AN2" s="7">
        <v>18693</v>
      </c>
      <c r="AO2" s="11">
        <v>0.32964211202054244</v>
      </c>
      <c r="AP2" s="12">
        <v>22.898266674833103</v>
      </c>
    </row>
    <row r="3" spans="1:42" x14ac:dyDescent="0.25">
      <c r="A3" s="4">
        <v>2018</v>
      </c>
      <c r="B3" s="5" t="s">
        <v>0</v>
      </c>
      <c r="C3" s="6">
        <v>2</v>
      </c>
      <c r="D3" s="7">
        <v>4490</v>
      </c>
      <c r="E3" s="8">
        <v>1437.85</v>
      </c>
      <c r="F3" s="6">
        <v>23</v>
      </c>
      <c r="G3" s="9">
        <v>224.94</v>
      </c>
      <c r="H3" s="9">
        <v>19.960878456477282</v>
      </c>
      <c r="I3" s="7">
        <v>922</v>
      </c>
      <c r="J3" s="8">
        <v>1.5594902386117135</v>
      </c>
      <c r="K3" s="7">
        <v>105</v>
      </c>
      <c r="L3" s="7">
        <v>2108</v>
      </c>
      <c r="M3" s="7">
        <v>1215</v>
      </c>
      <c r="N3" s="7">
        <v>434</v>
      </c>
      <c r="O3" s="6">
        <v>4</v>
      </c>
      <c r="P3" s="9">
        <v>44</v>
      </c>
      <c r="Q3" s="9">
        <v>9.8636363636363633</v>
      </c>
      <c r="R3" s="8">
        <v>165.44</v>
      </c>
      <c r="S3" s="7">
        <v>98</v>
      </c>
      <c r="T3" s="8">
        <v>1.6881632653061225</v>
      </c>
      <c r="U3" s="7">
        <v>15</v>
      </c>
      <c r="V3" s="7">
        <v>188</v>
      </c>
      <c r="W3" s="7">
        <v>114</v>
      </c>
      <c r="X3" s="7"/>
      <c r="Y3" s="6"/>
      <c r="Z3" s="10"/>
      <c r="AA3" s="10"/>
      <c r="AB3" s="8"/>
      <c r="AC3" s="7"/>
      <c r="AD3" s="8"/>
      <c r="AE3" s="7"/>
      <c r="AF3" s="7"/>
      <c r="AG3" s="7"/>
      <c r="AH3" s="8">
        <f>SUM([1]!Table1[[#This Row],[Sunday Farebox]],[1]!Table1[[#This Row],[Saturday Farebox]],[1]!Table1[[#This Row],[Weekday Farebox]])</f>
        <v>1547.68</v>
      </c>
      <c r="AI3" s="10">
        <v>268.94</v>
      </c>
      <c r="AJ3" s="7">
        <v>1020</v>
      </c>
      <c r="AK3" s="7">
        <f>SUM([1]!Table1[[#This Row],[Sunday No Charge Fare]],[1]!Table1[[#This Row],[Saturday No Charge Fare]],[1]!Table1[[#This Row],[Weekday No Charge Fare]])</f>
        <v>144</v>
      </c>
      <c r="AL3" s="7">
        <f>SUM([1]!Table1[[#This Row],[Sunday Passes]],[1]!Table1[[#This Row],[Saturday Passes]],[1]!Table1[[#This Row],[Weekday Passes]])</f>
        <v>2094</v>
      </c>
      <c r="AM3" s="7">
        <f>SUM([1]!Table1[[#This Row],[Sunday Transfers]],[1]!Table1[[#This Row],[Saturday Transfers]],[1]!Table1[[#This Row],[Weekday Transfers]])</f>
        <v>1249</v>
      </c>
      <c r="AN3" s="7">
        <v>4924</v>
      </c>
      <c r="AO3" s="11">
        <v>0.20714865962632006</v>
      </c>
      <c r="AP3" s="12">
        <v>18.30891648694876</v>
      </c>
    </row>
    <row r="4" spans="1:42" x14ac:dyDescent="0.25">
      <c r="A4" s="4">
        <v>2018</v>
      </c>
      <c r="B4" s="5" t="s">
        <v>0</v>
      </c>
      <c r="C4" s="6">
        <v>3</v>
      </c>
      <c r="D4" s="7">
        <v>16421</v>
      </c>
      <c r="E4" s="8">
        <v>8799.86</v>
      </c>
      <c r="F4" s="6">
        <v>23</v>
      </c>
      <c r="G4" s="9">
        <v>669.99</v>
      </c>
      <c r="H4" s="9">
        <v>24.509321034642308</v>
      </c>
      <c r="I4" s="7">
        <v>5813</v>
      </c>
      <c r="J4" s="8">
        <v>1.5138241871666955</v>
      </c>
      <c r="K4" s="7">
        <v>369</v>
      </c>
      <c r="L4" s="7">
        <v>6215</v>
      </c>
      <c r="M4" s="7">
        <v>3749</v>
      </c>
      <c r="N4" s="7">
        <v>2004</v>
      </c>
      <c r="O4" s="6">
        <v>4</v>
      </c>
      <c r="P4" s="9">
        <v>89.72</v>
      </c>
      <c r="Q4" s="9">
        <v>22.336156932679447</v>
      </c>
      <c r="R4" s="8">
        <v>1178.6600000000001</v>
      </c>
      <c r="S4" s="7">
        <v>788</v>
      </c>
      <c r="T4" s="8">
        <v>1.4957614213197972</v>
      </c>
      <c r="U4" s="7">
        <v>39</v>
      </c>
      <c r="V4" s="7">
        <v>701</v>
      </c>
      <c r="W4" s="7">
        <v>443</v>
      </c>
      <c r="X4" s="7">
        <v>946</v>
      </c>
      <c r="Y4" s="6">
        <v>4</v>
      </c>
      <c r="Z4" s="10">
        <v>39.68</v>
      </c>
      <c r="AA4" s="10">
        <v>23.840725806451612</v>
      </c>
      <c r="AB4" s="8">
        <v>569.14</v>
      </c>
      <c r="AC4" s="7">
        <v>349</v>
      </c>
      <c r="AD4" s="8">
        <v>1.6307736389684813</v>
      </c>
      <c r="AE4" s="7">
        <v>12</v>
      </c>
      <c r="AF4" s="7">
        <v>371</v>
      </c>
      <c r="AG4" s="7">
        <v>194</v>
      </c>
      <c r="AH4" s="8">
        <f>SUM([1]!Table1[[#This Row],[Sunday Farebox]],[1]!Table1[[#This Row],[Saturday Farebox]],[1]!Table1[[#This Row],[Weekday Farebox]])</f>
        <v>9020.6299999999992</v>
      </c>
      <c r="AI4" s="10">
        <v>799.39</v>
      </c>
      <c r="AJ4" s="7">
        <v>6950</v>
      </c>
      <c r="AK4" s="7">
        <f>SUM([1]!Table1[[#This Row],[Sunday No Charge Fare]],[1]!Table1[[#This Row],[Saturday No Charge Fare]],[1]!Table1[[#This Row],[Weekday No Charge Fare]])</f>
        <v>260</v>
      </c>
      <c r="AL4" s="7">
        <f>SUM([1]!Table1[[#This Row],[Sunday Passes]],[1]!Table1[[#This Row],[Saturday Passes]],[1]!Table1[[#This Row],[Weekday Passes]])</f>
        <v>6254</v>
      </c>
      <c r="AM4" s="7">
        <f>SUM([1]!Table1[[#This Row],[Sunday Transfers]],[1]!Table1[[#This Row],[Saturday Transfers]],[1]!Table1[[#This Row],[Weekday Transfers]])</f>
        <v>3849</v>
      </c>
      <c r="AN4" s="7">
        <v>19371</v>
      </c>
      <c r="AO4" s="11">
        <v>0.35878374890299936</v>
      </c>
      <c r="AP4" s="12">
        <v>24.232227073143271</v>
      </c>
    </row>
    <row r="5" spans="1:42" x14ac:dyDescent="0.25">
      <c r="A5" s="4">
        <v>2018</v>
      </c>
      <c r="B5" s="5" t="s">
        <v>0</v>
      </c>
      <c r="C5" s="6">
        <v>4</v>
      </c>
      <c r="D5" s="7">
        <v>7023</v>
      </c>
      <c r="E5" s="8">
        <v>3097.19</v>
      </c>
      <c r="F5" s="6">
        <v>23</v>
      </c>
      <c r="G5" s="9">
        <v>352.59000000000003</v>
      </c>
      <c r="H5" s="9">
        <v>19.918318727133496</v>
      </c>
      <c r="I5" s="7">
        <v>2063</v>
      </c>
      <c r="J5" s="8">
        <v>1.5013039263208918</v>
      </c>
      <c r="K5" s="7">
        <v>296</v>
      </c>
      <c r="L5" s="7">
        <v>2476</v>
      </c>
      <c r="M5" s="7">
        <v>1773</v>
      </c>
      <c r="N5" s="7">
        <v>903</v>
      </c>
      <c r="O5" s="6">
        <v>4</v>
      </c>
      <c r="P5" s="9">
        <v>47.56</v>
      </c>
      <c r="Q5" s="9">
        <v>18.986543313708999</v>
      </c>
      <c r="R5" s="8">
        <v>443.64</v>
      </c>
      <c r="S5" s="7">
        <v>289</v>
      </c>
      <c r="T5" s="8">
        <v>1.5350865051903113</v>
      </c>
      <c r="U5" s="7">
        <v>56</v>
      </c>
      <c r="V5" s="7">
        <v>300</v>
      </c>
      <c r="W5" s="7">
        <v>215</v>
      </c>
      <c r="X5" s="7">
        <v>559</v>
      </c>
      <c r="Y5" s="6">
        <v>4</v>
      </c>
      <c r="Z5" s="10">
        <v>39.6</v>
      </c>
      <c r="AA5" s="10">
        <v>14.116161616161616</v>
      </c>
      <c r="AB5" s="8">
        <v>284.99</v>
      </c>
      <c r="AC5" s="7">
        <v>198</v>
      </c>
      <c r="AD5" s="8">
        <v>1.4393434343434344</v>
      </c>
      <c r="AE5" s="7">
        <v>26</v>
      </c>
      <c r="AF5" s="7">
        <v>169</v>
      </c>
      <c r="AG5" s="7">
        <v>131</v>
      </c>
      <c r="AH5" s="8">
        <f>SUM([1]!Table1[[#This Row],[Sunday Farebox]],[1]!Table1[[#This Row],[Saturday Farebox]],[1]!Table1[[#This Row],[Weekday Farebox]])</f>
        <v>2690.0299999999997</v>
      </c>
      <c r="AI5" s="10">
        <v>439.75</v>
      </c>
      <c r="AJ5" s="7">
        <v>2550</v>
      </c>
      <c r="AK5" s="7">
        <f>SUM([1]!Table1[[#This Row],[Sunday No Charge Fare]],[1]!Table1[[#This Row],[Saturday No Charge Fare]],[1]!Table1[[#This Row],[Weekday No Charge Fare]])</f>
        <v>97</v>
      </c>
      <c r="AL5" s="7">
        <f>SUM([1]!Table1[[#This Row],[Sunday Passes]],[1]!Table1[[#This Row],[Saturday Passes]],[1]!Table1[[#This Row],[Weekday Passes]])</f>
        <v>2663</v>
      </c>
      <c r="AM5" s="7">
        <f>SUM([1]!Table1[[#This Row],[Sunday Transfers]],[1]!Table1[[#This Row],[Saturday Transfers]],[1]!Table1[[#This Row],[Weekday Transfers]])</f>
        <v>1800</v>
      </c>
      <c r="AN5" s="7">
        <v>8485</v>
      </c>
      <c r="AO5" s="11">
        <v>0.30053034767236297</v>
      </c>
      <c r="AP5" s="12">
        <v>19.295054007959067</v>
      </c>
    </row>
    <row r="6" spans="1:42" x14ac:dyDescent="0.25">
      <c r="A6" s="4">
        <v>2018</v>
      </c>
      <c r="B6" s="5" t="s">
        <v>0</v>
      </c>
      <c r="C6" s="6">
        <v>5</v>
      </c>
      <c r="D6" s="7">
        <v>30602</v>
      </c>
      <c r="E6" s="8">
        <v>11034.1</v>
      </c>
      <c r="F6" s="6">
        <v>23</v>
      </c>
      <c r="G6" s="9">
        <v>994.29</v>
      </c>
      <c r="H6" s="9">
        <v>30.777740900542096</v>
      </c>
      <c r="I6" s="7">
        <v>7489</v>
      </c>
      <c r="J6" s="8">
        <v>1.4733742822806783</v>
      </c>
      <c r="K6" s="7">
        <v>837</v>
      </c>
      <c r="L6" s="7">
        <v>11429</v>
      </c>
      <c r="M6" s="7">
        <v>9628</v>
      </c>
      <c r="N6" s="7">
        <v>2716</v>
      </c>
      <c r="O6" s="6">
        <v>4</v>
      </c>
      <c r="P6" s="9">
        <v>72.8</v>
      </c>
      <c r="Q6" s="9">
        <v>37.307692307692307</v>
      </c>
      <c r="R6" s="8">
        <v>1067.29</v>
      </c>
      <c r="S6" s="7">
        <v>708</v>
      </c>
      <c r="T6" s="8">
        <v>1.5074717514124294</v>
      </c>
      <c r="U6" s="7">
        <v>92</v>
      </c>
      <c r="V6" s="7">
        <v>954</v>
      </c>
      <c r="W6" s="7">
        <v>866</v>
      </c>
      <c r="X6" s="7">
        <v>1255</v>
      </c>
      <c r="Y6" s="6">
        <v>4</v>
      </c>
      <c r="Z6" s="10">
        <v>31.68</v>
      </c>
      <c r="AA6" s="10">
        <v>39.61489898989899</v>
      </c>
      <c r="AB6" s="8">
        <v>541</v>
      </c>
      <c r="AC6" s="7">
        <v>372</v>
      </c>
      <c r="AD6" s="8">
        <v>1.4543010752688172</v>
      </c>
      <c r="AE6" s="7">
        <v>17</v>
      </c>
      <c r="AF6" s="7">
        <v>468</v>
      </c>
      <c r="AG6" s="7">
        <v>356</v>
      </c>
      <c r="AH6" s="8">
        <f>SUM([1]!Table1[[#This Row],[Sunday Farebox]],[1]!Table1[[#This Row],[Saturday Farebox]],[1]!Table1[[#This Row],[Weekday Farebox]])</f>
        <v>10799.900000000001</v>
      </c>
      <c r="AI6" s="10">
        <v>1098.77</v>
      </c>
      <c r="AJ6" s="7">
        <v>8569</v>
      </c>
      <c r="AK6" s="7">
        <f>SUM([1]!Table1[[#This Row],[Sunday No Charge Fare]],[1]!Table1[[#This Row],[Saturday No Charge Fare]],[1]!Table1[[#This Row],[Weekday No Charge Fare]])</f>
        <v>606</v>
      </c>
      <c r="AL6" s="7">
        <f>SUM([1]!Table1[[#This Row],[Sunday Passes]],[1]!Table1[[#This Row],[Saturday Passes]],[1]!Table1[[#This Row],[Weekday Passes]])</f>
        <v>11992</v>
      </c>
      <c r="AM6" s="7">
        <f>SUM([1]!Table1[[#This Row],[Sunday Transfers]],[1]!Table1[[#This Row],[Saturday Transfers]],[1]!Table1[[#This Row],[Weekday Transfers]])</f>
        <v>9724</v>
      </c>
      <c r="AN6" s="7">
        <v>34573</v>
      </c>
      <c r="AO6" s="11">
        <v>0.24785237034680241</v>
      </c>
      <c r="AP6" s="12">
        <v>31.465183796426913</v>
      </c>
    </row>
    <row r="7" spans="1:42" x14ac:dyDescent="0.25">
      <c r="A7" s="4">
        <v>2018</v>
      </c>
      <c r="B7" s="5" t="s">
        <v>0</v>
      </c>
      <c r="C7" s="6">
        <v>6</v>
      </c>
      <c r="D7" s="7">
        <v>4615</v>
      </c>
      <c r="E7" s="8">
        <v>2356.5500000000002</v>
      </c>
      <c r="F7" s="6">
        <v>23</v>
      </c>
      <c r="G7" s="9">
        <v>316.94</v>
      </c>
      <c r="H7" s="9">
        <v>14.561115668580804</v>
      </c>
      <c r="I7" s="7">
        <v>1595</v>
      </c>
      <c r="J7" s="8">
        <v>1.4774608150470221</v>
      </c>
      <c r="K7" s="7">
        <v>134</v>
      </c>
      <c r="L7" s="7">
        <v>1665</v>
      </c>
      <c r="M7" s="7">
        <v>1018</v>
      </c>
      <c r="N7" s="7">
        <v>326</v>
      </c>
      <c r="O7" s="6">
        <v>4</v>
      </c>
      <c r="P7" s="9">
        <v>58.68</v>
      </c>
      <c r="Q7" s="9">
        <v>5.5555555555555554</v>
      </c>
      <c r="R7" s="8">
        <v>194.91</v>
      </c>
      <c r="S7" s="7">
        <v>116</v>
      </c>
      <c r="T7" s="8">
        <v>1.680258620689655</v>
      </c>
      <c r="U7" s="7">
        <v>15</v>
      </c>
      <c r="V7" s="7">
        <v>109</v>
      </c>
      <c r="W7" s="7">
        <v>71</v>
      </c>
      <c r="X7" s="7"/>
      <c r="Y7" s="6"/>
      <c r="Z7" s="10"/>
      <c r="AA7" s="10"/>
      <c r="AB7" s="8"/>
      <c r="AC7" s="7"/>
      <c r="AD7" s="8"/>
      <c r="AE7" s="7"/>
      <c r="AF7" s="7"/>
      <c r="AG7" s="7"/>
      <c r="AH7" s="8">
        <f>SUM([1]!Table1[[#This Row],[Sunday Farebox]],[1]!Table1[[#This Row],[Saturday Farebox]],[1]!Table1[[#This Row],[Weekday Farebox]])</f>
        <v>2249.36</v>
      </c>
      <c r="AI7" s="10">
        <v>375.62</v>
      </c>
      <c r="AJ7" s="7">
        <v>1711</v>
      </c>
      <c r="AK7" s="7">
        <f>SUM([1]!Table1[[#This Row],[Sunday No Charge Fare]],[1]!Table1[[#This Row],[Saturday No Charge Fare]],[1]!Table1[[#This Row],[Weekday No Charge Fare]])</f>
        <v>123</v>
      </c>
      <c r="AL7" s="7">
        <f>SUM([1]!Table1[[#This Row],[Sunday Passes]],[1]!Table1[[#This Row],[Saturday Passes]],[1]!Table1[[#This Row],[Weekday Passes]])</f>
        <v>1739</v>
      </c>
      <c r="AM7" s="7">
        <f>SUM([1]!Table1[[#This Row],[Sunday Transfers]],[1]!Table1[[#This Row],[Saturday Transfers]],[1]!Table1[[#This Row],[Weekday Transfers]])</f>
        <v>1205</v>
      </c>
      <c r="AN7" s="7">
        <v>4941</v>
      </c>
      <c r="AO7" s="11">
        <v>0.34628617688726976</v>
      </c>
      <c r="AP7" s="12">
        <v>13.154251637293008</v>
      </c>
    </row>
    <row r="8" spans="1:42" x14ac:dyDescent="0.25">
      <c r="A8" s="4">
        <v>2018</v>
      </c>
      <c r="B8" s="5" t="s">
        <v>0</v>
      </c>
      <c r="C8" s="6">
        <v>7</v>
      </c>
      <c r="D8" s="7">
        <v>12190</v>
      </c>
      <c r="E8" s="8">
        <v>4759.9799999999996</v>
      </c>
      <c r="F8" s="6">
        <v>23</v>
      </c>
      <c r="G8" s="9">
        <v>668.37999999999988</v>
      </c>
      <c r="H8" s="9">
        <v>18.238128011011703</v>
      </c>
      <c r="I8" s="7">
        <v>3287</v>
      </c>
      <c r="J8" s="8">
        <v>1.448122908427137</v>
      </c>
      <c r="K8" s="7">
        <v>336</v>
      </c>
      <c r="L8" s="7">
        <v>4348</v>
      </c>
      <c r="M8" s="7">
        <v>3839</v>
      </c>
      <c r="N8" s="7">
        <v>1191</v>
      </c>
      <c r="O8" s="6">
        <v>4</v>
      </c>
      <c r="P8" s="9">
        <v>96.4</v>
      </c>
      <c r="Q8" s="9">
        <v>12.354771784232364</v>
      </c>
      <c r="R8" s="8">
        <v>583.78</v>
      </c>
      <c r="S8" s="7">
        <v>364</v>
      </c>
      <c r="T8" s="8">
        <v>1.6037912087912087</v>
      </c>
      <c r="U8" s="7">
        <v>35</v>
      </c>
      <c r="V8" s="7">
        <v>412</v>
      </c>
      <c r="W8" s="7">
        <v>346</v>
      </c>
      <c r="X8" s="7">
        <v>489</v>
      </c>
      <c r="Y8" s="6">
        <v>4</v>
      </c>
      <c r="Z8" s="10">
        <v>41.68</v>
      </c>
      <c r="AA8" s="10">
        <v>11.732245681381958</v>
      </c>
      <c r="AB8" s="8">
        <v>296</v>
      </c>
      <c r="AC8" s="7">
        <v>209</v>
      </c>
      <c r="AD8" s="8">
        <v>1.4162679425837321</v>
      </c>
      <c r="AE8" s="7">
        <v>9</v>
      </c>
      <c r="AF8" s="7">
        <v>159</v>
      </c>
      <c r="AG8" s="7">
        <v>107</v>
      </c>
      <c r="AH8" s="8">
        <f>SUM([1]!Table1[[#This Row],[Sunday Farebox]],[1]!Table1[[#This Row],[Saturday Farebox]],[1]!Table1[[#This Row],[Weekday Farebox]])</f>
        <v>5218.3900000000003</v>
      </c>
      <c r="AI8" s="10">
        <v>806.45999999999992</v>
      </c>
      <c r="AJ8" s="7">
        <v>3860</v>
      </c>
      <c r="AK8" s="7">
        <f>SUM([1]!Table1[[#This Row],[Sunday No Charge Fare]],[1]!Table1[[#This Row],[Saturday No Charge Fare]],[1]!Table1[[#This Row],[Weekday No Charge Fare]])</f>
        <v>366</v>
      </c>
      <c r="AL8" s="7">
        <f>SUM([1]!Table1[[#This Row],[Sunday Passes]],[1]!Table1[[#This Row],[Saturday Passes]],[1]!Table1[[#This Row],[Weekday Passes]])</f>
        <v>5071</v>
      </c>
      <c r="AM8" s="7">
        <f>SUM([1]!Table1[[#This Row],[Sunday Transfers]],[1]!Table1[[#This Row],[Saturday Transfers]],[1]!Table1[[#This Row],[Weekday Transfers]])</f>
        <v>4382</v>
      </c>
      <c r="AN8" s="7">
        <v>13870</v>
      </c>
      <c r="AO8" s="11">
        <v>0.27829848594087958</v>
      </c>
      <c r="AP8" s="12">
        <v>17.198621134340204</v>
      </c>
    </row>
    <row r="9" spans="1:42" x14ac:dyDescent="0.25">
      <c r="A9" s="4">
        <v>2018</v>
      </c>
      <c r="B9" s="5" t="s">
        <v>0</v>
      </c>
      <c r="C9" s="6">
        <v>8</v>
      </c>
      <c r="D9" s="7">
        <v>2453</v>
      </c>
      <c r="E9" s="8">
        <v>959.95</v>
      </c>
      <c r="F9" s="6">
        <v>23</v>
      </c>
      <c r="G9" s="9">
        <v>216.66</v>
      </c>
      <c r="H9" s="9">
        <v>11.321886827286994</v>
      </c>
      <c r="I9" s="7">
        <v>667</v>
      </c>
      <c r="J9" s="8">
        <v>1.4392053973013494</v>
      </c>
      <c r="K9" s="7">
        <v>51</v>
      </c>
      <c r="L9" s="7">
        <v>876</v>
      </c>
      <c r="M9" s="7">
        <v>747</v>
      </c>
      <c r="N9" s="7">
        <v>211</v>
      </c>
      <c r="O9" s="6">
        <v>4</v>
      </c>
      <c r="P9" s="9">
        <v>38.880000000000003</v>
      </c>
      <c r="Q9" s="9">
        <v>5.4269547325102874</v>
      </c>
      <c r="R9" s="8">
        <v>121.6</v>
      </c>
      <c r="S9" s="7">
        <v>73</v>
      </c>
      <c r="T9" s="8">
        <v>1.6657534246575341</v>
      </c>
      <c r="U9" s="7">
        <v>5</v>
      </c>
      <c r="V9" s="7">
        <v>65</v>
      </c>
      <c r="W9" s="7">
        <v>61</v>
      </c>
      <c r="X9" s="7"/>
      <c r="Y9" s="6"/>
      <c r="Z9" s="10"/>
      <c r="AA9" s="10"/>
      <c r="AB9" s="8"/>
      <c r="AC9" s="7"/>
      <c r="AD9" s="8"/>
      <c r="AE9" s="7"/>
      <c r="AF9" s="7"/>
      <c r="AG9" s="7"/>
      <c r="AH9" s="8">
        <f>SUM([1]!Table1[[#This Row],[Sunday Farebox]],[1]!Table1[[#This Row],[Saturday Farebox]],[1]!Table1[[#This Row],[Weekday Farebox]])</f>
        <v>862.92</v>
      </c>
      <c r="AI9" s="10">
        <v>255.54</v>
      </c>
      <c r="AJ9" s="7">
        <v>740</v>
      </c>
      <c r="AK9" s="7">
        <f>SUM([1]!Table1[[#This Row],[Sunday No Charge Fare]],[1]!Table1[[#This Row],[Saturday No Charge Fare]],[1]!Table1[[#This Row],[Weekday No Charge Fare]])</f>
        <v>64</v>
      </c>
      <c r="AL9" s="7">
        <f>SUM([1]!Table1[[#This Row],[Sunday Passes]],[1]!Table1[[#This Row],[Saturday Passes]],[1]!Table1[[#This Row],[Weekday Passes]])</f>
        <v>1155</v>
      </c>
      <c r="AM9" s="7">
        <f>SUM([1]!Table1[[#This Row],[Sunday Transfers]],[1]!Table1[[#This Row],[Saturday Transfers]],[1]!Table1[[#This Row],[Weekday Transfers]])</f>
        <v>715</v>
      </c>
      <c r="AN9" s="7">
        <v>2664</v>
      </c>
      <c r="AO9" s="11">
        <v>0.27777777777777779</v>
      </c>
      <c r="AP9" s="12">
        <v>10.424982390232449</v>
      </c>
    </row>
    <row r="10" spans="1:42" x14ac:dyDescent="0.25">
      <c r="A10" s="4">
        <v>2018</v>
      </c>
      <c r="B10" s="5" t="s">
        <v>0</v>
      </c>
      <c r="C10" s="6">
        <v>9</v>
      </c>
      <c r="D10" s="7">
        <v>12107</v>
      </c>
      <c r="E10" s="8">
        <v>4385.43</v>
      </c>
      <c r="F10" s="6">
        <v>23</v>
      </c>
      <c r="G10" s="9">
        <v>662.4</v>
      </c>
      <c r="H10" s="9">
        <v>18.277475845410628</v>
      </c>
      <c r="I10" s="7">
        <v>2769</v>
      </c>
      <c r="J10" s="8">
        <v>1.5837594799566632</v>
      </c>
      <c r="K10" s="7">
        <v>255</v>
      </c>
      <c r="L10" s="7">
        <v>4866</v>
      </c>
      <c r="M10" s="7">
        <v>3831</v>
      </c>
      <c r="N10" s="7">
        <v>947</v>
      </c>
      <c r="O10" s="6">
        <v>4</v>
      </c>
      <c r="P10" s="9">
        <v>47.6</v>
      </c>
      <c r="Q10" s="9">
        <v>19.894957983193276</v>
      </c>
      <c r="R10" s="8">
        <v>427.21</v>
      </c>
      <c r="S10" s="7">
        <v>257</v>
      </c>
      <c r="T10" s="8">
        <v>1.662295719844358</v>
      </c>
      <c r="U10" s="7">
        <v>17</v>
      </c>
      <c r="V10" s="7">
        <v>356</v>
      </c>
      <c r="W10" s="7">
        <v>280</v>
      </c>
      <c r="X10" s="7">
        <v>567</v>
      </c>
      <c r="Y10" s="6">
        <v>4</v>
      </c>
      <c r="Z10" s="10">
        <v>39.6</v>
      </c>
      <c r="AA10" s="10">
        <v>14.318181818181818</v>
      </c>
      <c r="AB10" s="8">
        <v>298.77999999999997</v>
      </c>
      <c r="AC10" s="7">
        <v>190</v>
      </c>
      <c r="AD10" s="8">
        <v>1.5725263157894735</v>
      </c>
      <c r="AE10" s="7">
        <v>7</v>
      </c>
      <c r="AF10" s="7">
        <v>211</v>
      </c>
      <c r="AG10" s="7">
        <v>136</v>
      </c>
      <c r="AH10" s="8">
        <f>SUM([1]!Table1[[#This Row],[Sunday Farebox]],[1]!Table1[[#This Row],[Saturday Farebox]],[1]!Table1[[#This Row],[Weekday Farebox]])</f>
        <v>4724.55</v>
      </c>
      <c r="AI10" s="10">
        <v>749.6</v>
      </c>
      <c r="AJ10" s="7">
        <v>3216</v>
      </c>
      <c r="AK10" s="7">
        <f>SUM([1]!Table1[[#This Row],[Sunday No Charge Fare]],[1]!Table1[[#This Row],[Saturday No Charge Fare]],[1]!Table1[[#This Row],[Weekday No Charge Fare]])</f>
        <v>236</v>
      </c>
      <c r="AL10" s="7">
        <f>SUM([1]!Table1[[#This Row],[Sunday Passes]],[1]!Table1[[#This Row],[Saturday Passes]],[1]!Table1[[#This Row],[Weekday Passes]])</f>
        <v>5814</v>
      </c>
      <c r="AM10" s="7">
        <f>SUM([1]!Table1[[#This Row],[Sunday Transfers]],[1]!Table1[[#This Row],[Saturday Transfers]],[1]!Table1[[#This Row],[Weekday Transfers]])</f>
        <v>4106</v>
      </c>
      <c r="AN10" s="7">
        <v>13621</v>
      </c>
      <c r="AO10" s="11">
        <v>0.23610601277439247</v>
      </c>
      <c r="AP10" s="12">
        <v>18.171024546424761</v>
      </c>
    </row>
    <row r="11" spans="1:42" x14ac:dyDescent="0.25">
      <c r="A11" s="4">
        <v>2018</v>
      </c>
      <c r="B11" s="5" t="s">
        <v>0</v>
      </c>
      <c r="C11" s="6">
        <v>10</v>
      </c>
      <c r="D11" s="7">
        <v>13371</v>
      </c>
      <c r="E11" s="8">
        <v>5564.93</v>
      </c>
      <c r="F11" s="6">
        <v>23</v>
      </c>
      <c r="G11" s="9">
        <v>718.75</v>
      </c>
      <c r="H11" s="9">
        <v>18.60313043478261</v>
      </c>
      <c r="I11" s="7">
        <v>3657</v>
      </c>
      <c r="J11" s="8">
        <v>1.5217199890620727</v>
      </c>
      <c r="K11" s="7">
        <v>387</v>
      </c>
      <c r="L11" s="7">
        <v>5135</v>
      </c>
      <c r="M11" s="7">
        <v>3605</v>
      </c>
      <c r="N11" s="7">
        <v>1287</v>
      </c>
      <c r="O11" s="6">
        <v>4</v>
      </c>
      <c r="P11" s="9">
        <v>43.72</v>
      </c>
      <c r="Q11" s="9">
        <v>29.437328453796891</v>
      </c>
      <c r="R11" s="8">
        <v>734.86</v>
      </c>
      <c r="S11" s="7">
        <v>454</v>
      </c>
      <c r="T11" s="8">
        <v>1.6186343612334801</v>
      </c>
      <c r="U11" s="7">
        <v>39</v>
      </c>
      <c r="V11" s="7">
        <v>443</v>
      </c>
      <c r="W11" s="7">
        <v>307</v>
      </c>
      <c r="X11" s="7">
        <v>557</v>
      </c>
      <c r="Y11" s="6">
        <v>4</v>
      </c>
      <c r="Z11" s="10">
        <v>37.64</v>
      </c>
      <c r="AA11" s="10">
        <v>14.798087141339002</v>
      </c>
      <c r="AB11" s="8">
        <v>310.38</v>
      </c>
      <c r="AC11" s="7">
        <v>198</v>
      </c>
      <c r="AD11" s="8">
        <v>1.5675757575757576</v>
      </c>
      <c r="AE11" s="7">
        <v>14</v>
      </c>
      <c r="AF11" s="7">
        <v>229</v>
      </c>
      <c r="AG11" s="7">
        <v>91</v>
      </c>
      <c r="AH11" s="8">
        <f>SUM([1]!Table1[[#This Row],[Sunday Farebox]],[1]!Table1[[#This Row],[Saturday Farebox]],[1]!Table1[[#This Row],[Weekday Farebox]])</f>
        <v>4692.72</v>
      </c>
      <c r="AI11" s="10">
        <v>800.11</v>
      </c>
      <c r="AJ11" s="7">
        <v>4309</v>
      </c>
      <c r="AK11" s="7">
        <f>SUM([1]!Table1[[#This Row],[Sunday No Charge Fare]],[1]!Table1[[#This Row],[Saturday No Charge Fare]],[1]!Table1[[#This Row],[Weekday No Charge Fare]])</f>
        <v>189</v>
      </c>
      <c r="AL11" s="7">
        <f>SUM([1]!Table1[[#This Row],[Sunday Passes]],[1]!Table1[[#This Row],[Saturday Passes]],[1]!Table1[[#This Row],[Weekday Passes]])</f>
        <v>4857</v>
      </c>
      <c r="AM11" s="7">
        <f>SUM([1]!Table1[[#This Row],[Sunday Transfers]],[1]!Table1[[#This Row],[Saturday Transfers]],[1]!Table1[[#This Row],[Weekday Transfers]])</f>
        <v>3001</v>
      </c>
      <c r="AN11" s="7">
        <v>15215</v>
      </c>
      <c r="AO11" s="11">
        <v>0.28320736115675321</v>
      </c>
      <c r="AP11" s="12">
        <v>19.016135281398807</v>
      </c>
    </row>
    <row r="12" spans="1:42" x14ac:dyDescent="0.25">
      <c r="A12" s="4">
        <v>2018</v>
      </c>
      <c r="B12" s="5" t="s">
        <v>0</v>
      </c>
      <c r="C12" s="6">
        <v>11</v>
      </c>
      <c r="D12" s="7">
        <v>20298</v>
      </c>
      <c r="E12" s="8">
        <v>8873.91</v>
      </c>
      <c r="F12" s="6">
        <v>23</v>
      </c>
      <c r="G12" s="9">
        <v>806.61</v>
      </c>
      <c r="H12" s="9">
        <v>25.164577676944248</v>
      </c>
      <c r="I12" s="7">
        <v>5703</v>
      </c>
      <c r="J12" s="8">
        <v>1.5560073645449763</v>
      </c>
      <c r="K12" s="7">
        <v>542</v>
      </c>
      <c r="L12" s="7">
        <v>7376</v>
      </c>
      <c r="M12" s="7">
        <v>6053</v>
      </c>
      <c r="N12" s="7">
        <v>1472</v>
      </c>
      <c r="O12" s="6">
        <v>4</v>
      </c>
      <c r="P12" s="9">
        <v>47.8</v>
      </c>
      <c r="Q12" s="9">
        <v>30.79497907949791</v>
      </c>
      <c r="R12" s="8">
        <v>787.95</v>
      </c>
      <c r="S12" s="7">
        <v>506</v>
      </c>
      <c r="T12" s="8">
        <v>1.5572134387351779</v>
      </c>
      <c r="U12" s="7">
        <v>26</v>
      </c>
      <c r="V12" s="7">
        <v>542</v>
      </c>
      <c r="W12" s="7">
        <v>355</v>
      </c>
      <c r="X12" s="7">
        <v>1040</v>
      </c>
      <c r="Y12" s="6">
        <v>4</v>
      </c>
      <c r="Z12" s="10">
        <v>39.799999999999997</v>
      </c>
      <c r="AA12" s="10">
        <v>26.13065326633166</v>
      </c>
      <c r="AB12" s="8">
        <v>615.4</v>
      </c>
      <c r="AC12" s="7">
        <v>386</v>
      </c>
      <c r="AD12" s="8">
        <v>1.594300518134715</v>
      </c>
      <c r="AE12" s="7">
        <v>23</v>
      </c>
      <c r="AF12" s="7">
        <v>367</v>
      </c>
      <c r="AG12" s="7">
        <v>239</v>
      </c>
      <c r="AH12" s="8">
        <f>SUM([1]!Table1[[#This Row],[Sunday Farebox]],[1]!Table1[[#This Row],[Saturday Farebox]],[1]!Table1[[#This Row],[Weekday Farebox]])</f>
        <v>8314.25</v>
      </c>
      <c r="AI12" s="10">
        <v>894.21</v>
      </c>
      <c r="AJ12" s="7">
        <v>6595</v>
      </c>
      <c r="AK12" s="7">
        <f>SUM([1]!Table1[[#This Row],[Sunday No Charge Fare]],[1]!Table1[[#This Row],[Saturday No Charge Fare]],[1]!Table1[[#This Row],[Weekday No Charge Fare]])</f>
        <v>437</v>
      </c>
      <c r="AL12" s="7">
        <f>SUM([1]!Table1[[#This Row],[Sunday Passes]],[1]!Table1[[#This Row],[Saturday Passes]],[1]!Table1[[#This Row],[Weekday Passes]])</f>
        <v>8302</v>
      </c>
      <c r="AM12" s="7">
        <f>SUM([1]!Table1[[#This Row],[Sunday Transfers]],[1]!Table1[[#This Row],[Saturday Transfers]],[1]!Table1[[#This Row],[Weekday Transfers]])</f>
        <v>6241</v>
      </c>
      <c r="AN12" s="7">
        <v>22810</v>
      </c>
      <c r="AO12" s="11">
        <v>0.28912757562472602</v>
      </c>
      <c r="AP12" s="12">
        <v>25.508549445879602</v>
      </c>
    </row>
    <row r="13" spans="1:42" x14ac:dyDescent="0.25">
      <c r="A13" s="4">
        <v>2018</v>
      </c>
      <c r="B13" s="5" t="s">
        <v>0</v>
      </c>
      <c r="C13" s="6">
        <v>12</v>
      </c>
      <c r="D13" s="7">
        <v>2843</v>
      </c>
      <c r="E13" s="8">
        <v>1244.93</v>
      </c>
      <c r="F13" s="6">
        <v>23</v>
      </c>
      <c r="G13" s="9">
        <v>297.62</v>
      </c>
      <c r="H13" s="9">
        <v>9.5524494321618167</v>
      </c>
      <c r="I13" s="7">
        <v>859</v>
      </c>
      <c r="J13" s="8">
        <v>1.4492782305005822</v>
      </c>
      <c r="K13" s="7">
        <v>55</v>
      </c>
      <c r="L13" s="7">
        <v>1210</v>
      </c>
      <c r="M13" s="7">
        <v>604</v>
      </c>
      <c r="N13" s="7">
        <v>282</v>
      </c>
      <c r="O13" s="6">
        <v>4</v>
      </c>
      <c r="P13" s="9">
        <v>47.68</v>
      </c>
      <c r="Q13" s="9">
        <v>5.9144295302013425</v>
      </c>
      <c r="R13" s="8">
        <v>122.86</v>
      </c>
      <c r="S13" s="7">
        <v>91</v>
      </c>
      <c r="T13" s="8">
        <v>1.35010989010989</v>
      </c>
      <c r="U13" s="7">
        <v>2</v>
      </c>
      <c r="V13" s="7">
        <v>120</v>
      </c>
      <c r="W13" s="7">
        <v>56</v>
      </c>
      <c r="X13" s="7"/>
      <c r="Y13" s="6"/>
      <c r="Z13" s="10"/>
      <c r="AA13" s="10"/>
      <c r="AB13" s="8"/>
      <c r="AC13" s="7"/>
      <c r="AD13" s="8"/>
      <c r="AE13" s="7"/>
      <c r="AF13" s="7"/>
      <c r="AG13" s="7"/>
      <c r="AH13" s="8">
        <f>SUM([1]!Table1[[#This Row],[Sunday Farebox]],[1]!Table1[[#This Row],[Saturday Farebox]],[1]!Table1[[#This Row],[Weekday Farebox]])</f>
        <v>1115.18</v>
      </c>
      <c r="AI13" s="10">
        <v>345.3</v>
      </c>
      <c r="AJ13" s="7">
        <v>950</v>
      </c>
      <c r="AK13" s="7">
        <f>SUM([1]!Table1[[#This Row],[Sunday No Charge Fare]],[1]!Table1[[#This Row],[Saturday No Charge Fare]],[1]!Table1[[#This Row],[Weekday No Charge Fare]])</f>
        <v>38</v>
      </c>
      <c r="AL13" s="7">
        <f>SUM([1]!Table1[[#This Row],[Sunday Passes]],[1]!Table1[[#This Row],[Saturday Passes]],[1]!Table1[[#This Row],[Weekday Passes]])</f>
        <v>1042</v>
      </c>
      <c r="AM13" s="7">
        <f>SUM([1]!Table1[[#This Row],[Sunday Transfers]],[1]!Table1[[#This Row],[Saturday Transfers]],[1]!Table1[[#This Row],[Weekday Transfers]])</f>
        <v>583</v>
      </c>
      <c r="AN13" s="7">
        <v>3125</v>
      </c>
      <c r="AO13" s="11">
        <v>0.30399999999999999</v>
      </c>
      <c r="AP13" s="12">
        <v>9.0501013611352441</v>
      </c>
    </row>
    <row r="14" spans="1:42" x14ac:dyDescent="0.25">
      <c r="A14" s="4">
        <v>2018</v>
      </c>
      <c r="B14" s="5" t="s">
        <v>0</v>
      </c>
      <c r="C14" s="6">
        <v>14</v>
      </c>
      <c r="D14" s="7">
        <v>7199</v>
      </c>
      <c r="E14" s="8">
        <v>2871.91</v>
      </c>
      <c r="F14" s="6">
        <v>23</v>
      </c>
      <c r="G14" s="9">
        <v>313.95</v>
      </c>
      <c r="H14" s="9">
        <v>22.930402930402931</v>
      </c>
      <c r="I14" s="7">
        <v>1748</v>
      </c>
      <c r="J14" s="8">
        <v>1.6429691075514874</v>
      </c>
      <c r="K14" s="7">
        <v>156</v>
      </c>
      <c r="L14" s="7">
        <v>3022</v>
      </c>
      <c r="M14" s="7">
        <v>2067</v>
      </c>
      <c r="N14" s="7"/>
      <c r="O14" s="6"/>
      <c r="P14" s="9"/>
      <c r="Q14" s="9"/>
      <c r="R14" s="8"/>
      <c r="S14" s="7"/>
      <c r="T14" s="8"/>
      <c r="U14" s="7"/>
      <c r="V14" s="7"/>
      <c r="W14" s="7"/>
      <c r="X14" s="7"/>
      <c r="Y14" s="6"/>
      <c r="Z14" s="10"/>
      <c r="AA14" s="10"/>
      <c r="AB14" s="8"/>
      <c r="AC14" s="7"/>
      <c r="AD14" s="8"/>
      <c r="AE14" s="7"/>
      <c r="AF14" s="7"/>
      <c r="AG14" s="7"/>
      <c r="AH14" s="8">
        <f>SUM([1]!Table1[[#This Row],[Sunday Farebox]],[1]!Table1[[#This Row],[Saturday Farebox]],[1]!Table1[[#This Row],[Weekday Farebox]])</f>
        <v>2611.25</v>
      </c>
      <c r="AI14" s="10">
        <v>313.95</v>
      </c>
      <c r="AJ14" s="7">
        <v>1748</v>
      </c>
      <c r="AK14" s="7">
        <f>SUM([1]!Table1[[#This Row],[Sunday No Charge Fare]],[1]!Table1[[#This Row],[Saturday No Charge Fare]],[1]!Table1[[#This Row],[Weekday No Charge Fare]])</f>
        <v>178</v>
      </c>
      <c r="AL14" s="7">
        <f>SUM([1]!Table1[[#This Row],[Sunday Passes]],[1]!Table1[[#This Row],[Saturday Passes]],[1]!Table1[[#This Row],[Weekday Passes]])</f>
        <v>2912</v>
      </c>
      <c r="AM14" s="7">
        <f>SUM([1]!Table1[[#This Row],[Sunday Transfers]],[1]!Table1[[#This Row],[Saturday Transfers]],[1]!Table1[[#This Row],[Weekday Transfers]])</f>
        <v>2002</v>
      </c>
      <c r="AN14" s="7">
        <v>7199</v>
      </c>
      <c r="AO14" s="11">
        <v>0.24281150159744408</v>
      </c>
      <c r="AP14" s="12">
        <v>22.930402930402931</v>
      </c>
    </row>
    <row r="15" spans="1:42" x14ac:dyDescent="0.25">
      <c r="A15" s="4">
        <v>2018</v>
      </c>
      <c r="B15" s="5" t="s">
        <v>0</v>
      </c>
      <c r="C15" s="6">
        <v>15</v>
      </c>
      <c r="D15" s="7">
        <v>3326</v>
      </c>
      <c r="E15" s="8">
        <v>1371.11</v>
      </c>
      <c r="F15" s="6">
        <v>23</v>
      </c>
      <c r="G15" s="9">
        <v>297.16000000000003</v>
      </c>
      <c r="H15" s="9">
        <v>11.192623502490241</v>
      </c>
      <c r="I15" s="7">
        <v>856</v>
      </c>
      <c r="J15" s="8">
        <v>1.6017640186915887</v>
      </c>
      <c r="K15" s="7">
        <v>113</v>
      </c>
      <c r="L15" s="7">
        <v>1321</v>
      </c>
      <c r="M15" s="7">
        <v>857</v>
      </c>
      <c r="N15" s="7"/>
      <c r="O15" s="6"/>
      <c r="P15" s="9"/>
      <c r="Q15" s="9"/>
      <c r="R15" s="8"/>
      <c r="S15" s="7"/>
      <c r="T15" s="8"/>
      <c r="U15" s="7"/>
      <c r="V15" s="7"/>
      <c r="W15" s="7"/>
      <c r="X15" s="7"/>
      <c r="Y15" s="6"/>
      <c r="Z15" s="10"/>
      <c r="AA15" s="10"/>
      <c r="AB15" s="8"/>
      <c r="AC15" s="7"/>
      <c r="AD15" s="8"/>
      <c r="AE15" s="7"/>
      <c r="AF15" s="7"/>
      <c r="AG15" s="7"/>
      <c r="AH15" s="8">
        <f>SUM([1]!Table1[[#This Row],[Sunday Farebox]],[1]!Table1[[#This Row],[Saturday Farebox]],[1]!Table1[[#This Row],[Weekday Farebox]])</f>
        <v>1004.84</v>
      </c>
      <c r="AI15" s="10">
        <v>297.16000000000003</v>
      </c>
      <c r="AJ15" s="7">
        <v>856</v>
      </c>
      <c r="AK15" s="7">
        <f>SUM([1]!Table1[[#This Row],[Sunday No Charge Fare]],[1]!Table1[[#This Row],[Saturday No Charge Fare]],[1]!Table1[[#This Row],[Weekday No Charge Fare]])</f>
        <v>120</v>
      </c>
      <c r="AL15" s="7">
        <f>SUM([1]!Table1[[#This Row],[Sunday Passes]],[1]!Table1[[#This Row],[Saturday Passes]],[1]!Table1[[#This Row],[Weekday Passes]])</f>
        <v>1142</v>
      </c>
      <c r="AM15" s="7">
        <f>SUM([1]!Table1[[#This Row],[Sunday Transfers]],[1]!Table1[[#This Row],[Saturday Transfers]],[1]!Table1[[#This Row],[Weekday Transfers]])</f>
        <v>702</v>
      </c>
      <c r="AN15" s="7">
        <v>3326</v>
      </c>
      <c r="AO15" s="11">
        <v>0.25736620565243534</v>
      </c>
      <c r="AP15" s="12">
        <v>11.192623502490241</v>
      </c>
    </row>
    <row r="16" spans="1:42" x14ac:dyDescent="0.25">
      <c r="A16" s="4">
        <v>2018</v>
      </c>
      <c r="B16" s="5" t="s">
        <v>0</v>
      </c>
      <c r="C16" s="6">
        <v>16</v>
      </c>
      <c r="D16" s="7">
        <v>3084</v>
      </c>
      <c r="E16" s="8">
        <v>1597.14</v>
      </c>
      <c r="F16" s="6">
        <v>23</v>
      </c>
      <c r="G16" s="9">
        <v>285.2</v>
      </c>
      <c r="H16" s="9">
        <v>10.813464235624124</v>
      </c>
      <c r="I16" s="7">
        <v>1086</v>
      </c>
      <c r="J16" s="8">
        <v>1.4706629834254143</v>
      </c>
      <c r="K16" s="7">
        <v>78</v>
      </c>
      <c r="L16" s="7">
        <v>1021</v>
      </c>
      <c r="M16" s="7">
        <v>700</v>
      </c>
      <c r="N16" s="7"/>
      <c r="O16" s="6"/>
      <c r="P16" s="9"/>
      <c r="Q16" s="9"/>
      <c r="R16" s="8"/>
      <c r="S16" s="7"/>
      <c r="T16" s="8"/>
      <c r="U16" s="7"/>
      <c r="V16" s="7"/>
      <c r="W16" s="7"/>
      <c r="X16" s="7"/>
      <c r="Y16" s="6"/>
      <c r="Z16" s="10"/>
      <c r="AA16" s="10"/>
      <c r="AB16" s="8"/>
      <c r="AC16" s="7"/>
      <c r="AD16" s="8"/>
      <c r="AE16" s="7"/>
      <c r="AF16" s="7"/>
      <c r="AG16" s="7"/>
      <c r="AH16" s="8">
        <f>SUM([1]!Table1[[#This Row],[Sunday Farebox]],[1]!Table1[[#This Row],[Saturday Farebox]],[1]!Table1[[#This Row],[Weekday Farebox]])</f>
        <v>958.66</v>
      </c>
      <c r="AI16" s="10">
        <v>285.2</v>
      </c>
      <c r="AJ16" s="7">
        <v>1086</v>
      </c>
      <c r="AK16" s="7">
        <f>SUM([1]!Table1[[#This Row],[Sunday No Charge Fare]],[1]!Table1[[#This Row],[Saturday No Charge Fare]],[1]!Table1[[#This Row],[Weekday No Charge Fare]])</f>
        <v>49</v>
      </c>
      <c r="AL16" s="7">
        <f>SUM([1]!Table1[[#This Row],[Sunday Passes]],[1]!Table1[[#This Row],[Saturday Passes]],[1]!Table1[[#This Row],[Weekday Passes]])</f>
        <v>909</v>
      </c>
      <c r="AM16" s="7">
        <f>SUM([1]!Table1[[#This Row],[Sunday Transfers]],[1]!Table1[[#This Row],[Saturday Transfers]],[1]!Table1[[#This Row],[Weekday Transfers]])</f>
        <v>683</v>
      </c>
      <c r="AN16" s="7">
        <v>3084</v>
      </c>
      <c r="AO16" s="11">
        <v>0.3521400778210117</v>
      </c>
      <c r="AP16" s="12">
        <v>10.813464235624124</v>
      </c>
    </row>
    <row r="17" spans="1:42" x14ac:dyDescent="0.25">
      <c r="A17" s="4">
        <v>2018</v>
      </c>
      <c r="B17" s="5" t="s">
        <v>0</v>
      </c>
      <c r="C17" s="6">
        <v>17</v>
      </c>
      <c r="D17" s="7">
        <v>2726</v>
      </c>
      <c r="E17" s="8">
        <v>1344.23</v>
      </c>
      <c r="F17" s="6">
        <v>23</v>
      </c>
      <c r="G17" s="9">
        <v>354.89</v>
      </c>
      <c r="H17" s="9">
        <v>7.681253346107245</v>
      </c>
      <c r="I17" s="7">
        <v>899</v>
      </c>
      <c r="J17" s="8">
        <v>1.4952502780867631</v>
      </c>
      <c r="K17" s="7">
        <v>93</v>
      </c>
      <c r="L17" s="7">
        <v>935</v>
      </c>
      <c r="M17" s="7">
        <v>605</v>
      </c>
      <c r="N17" s="7"/>
      <c r="O17" s="6"/>
      <c r="P17" s="9"/>
      <c r="Q17" s="9"/>
      <c r="R17" s="8"/>
      <c r="S17" s="7"/>
      <c r="T17" s="8"/>
      <c r="U17" s="7"/>
      <c r="V17" s="7"/>
      <c r="W17" s="7"/>
      <c r="X17" s="7"/>
      <c r="Y17" s="6"/>
      <c r="Z17" s="10"/>
      <c r="AA17" s="10"/>
      <c r="AB17" s="8"/>
      <c r="AC17" s="7"/>
      <c r="AD17" s="8"/>
      <c r="AE17" s="7"/>
      <c r="AF17" s="7"/>
      <c r="AG17" s="7"/>
      <c r="AH17" s="8">
        <f>SUM([1]!Table1[[#This Row],[Sunday Farebox]],[1]!Table1[[#This Row],[Saturday Farebox]],[1]!Table1[[#This Row],[Weekday Farebox]])</f>
        <v>873.63</v>
      </c>
      <c r="AI17" s="10">
        <v>354.89</v>
      </c>
      <c r="AJ17" s="7">
        <v>899</v>
      </c>
      <c r="AK17" s="7">
        <f>SUM([1]!Table1[[#This Row],[Sunday No Charge Fare]],[1]!Table1[[#This Row],[Saturday No Charge Fare]],[1]!Table1[[#This Row],[Weekday No Charge Fare]])</f>
        <v>61</v>
      </c>
      <c r="AL17" s="7">
        <f>SUM([1]!Table1[[#This Row],[Sunday Passes]],[1]!Table1[[#This Row],[Saturday Passes]],[1]!Table1[[#This Row],[Weekday Passes]])</f>
        <v>797</v>
      </c>
      <c r="AM17" s="7">
        <f>SUM([1]!Table1[[#This Row],[Sunday Transfers]],[1]!Table1[[#This Row],[Saturday Transfers]],[1]!Table1[[#This Row],[Weekday Transfers]])</f>
        <v>445</v>
      </c>
      <c r="AN17" s="7">
        <v>2726</v>
      </c>
      <c r="AO17" s="11">
        <v>0.32978723404255317</v>
      </c>
      <c r="AP17" s="12">
        <v>7.681253346107245</v>
      </c>
    </row>
    <row r="18" spans="1:42" x14ac:dyDescent="0.25">
      <c r="A18" s="4">
        <v>2018</v>
      </c>
      <c r="B18" s="5" t="s">
        <v>0</v>
      </c>
      <c r="C18" s="6">
        <v>19</v>
      </c>
      <c r="D18" s="7">
        <v>8722</v>
      </c>
      <c r="E18" s="8">
        <v>3698.03</v>
      </c>
      <c r="F18" s="6">
        <v>23</v>
      </c>
      <c r="G18" s="9">
        <v>607.20000000000005</v>
      </c>
      <c r="H18" s="9">
        <v>14.36429512516469</v>
      </c>
      <c r="I18" s="7">
        <v>2350</v>
      </c>
      <c r="J18" s="8">
        <v>1.5736297872340426</v>
      </c>
      <c r="K18" s="7">
        <v>185</v>
      </c>
      <c r="L18" s="7">
        <v>3305</v>
      </c>
      <c r="M18" s="7">
        <v>2627</v>
      </c>
      <c r="N18" s="7">
        <v>784</v>
      </c>
      <c r="O18" s="6">
        <v>4</v>
      </c>
      <c r="P18" s="9">
        <v>43.2</v>
      </c>
      <c r="Q18" s="9">
        <v>18.148148148148145</v>
      </c>
      <c r="R18" s="8">
        <v>356.39</v>
      </c>
      <c r="S18" s="7">
        <v>213</v>
      </c>
      <c r="T18" s="8">
        <v>1.6731924882629108</v>
      </c>
      <c r="U18" s="7">
        <v>13</v>
      </c>
      <c r="V18" s="7">
        <v>289</v>
      </c>
      <c r="W18" s="7">
        <v>249</v>
      </c>
      <c r="X18" s="7">
        <v>282</v>
      </c>
      <c r="Y18" s="6">
        <v>4</v>
      </c>
      <c r="Z18" s="10">
        <v>37.4</v>
      </c>
      <c r="AA18" s="10">
        <v>7.5401069518716577</v>
      </c>
      <c r="AB18" s="8">
        <v>143.71</v>
      </c>
      <c r="AC18" s="7">
        <v>81</v>
      </c>
      <c r="AD18" s="8">
        <v>1.7741975308641977</v>
      </c>
      <c r="AE18" s="7">
        <v>11</v>
      </c>
      <c r="AF18" s="7">
        <v>138</v>
      </c>
      <c r="AG18" s="7">
        <v>49</v>
      </c>
      <c r="AH18" s="8">
        <f>SUM([1]!Table1[[#This Row],[Sunday Farebox]],[1]!Table1[[#This Row],[Saturday Farebox]],[1]!Table1[[#This Row],[Weekday Farebox]])</f>
        <v>3539.13</v>
      </c>
      <c r="AI18" s="10">
        <v>687.80000000000007</v>
      </c>
      <c r="AJ18" s="7">
        <v>2644</v>
      </c>
      <c r="AK18" s="7">
        <f>SUM([1]!Table1[[#This Row],[Sunday No Charge Fare]],[1]!Table1[[#This Row],[Saturday No Charge Fare]],[1]!Table1[[#This Row],[Weekday No Charge Fare]])</f>
        <v>153</v>
      </c>
      <c r="AL18" s="7">
        <f>SUM([1]!Table1[[#This Row],[Sunday Passes]],[1]!Table1[[#This Row],[Saturday Passes]],[1]!Table1[[#This Row],[Weekday Passes]])</f>
        <v>3749</v>
      </c>
      <c r="AM18" s="7">
        <f>SUM([1]!Table1[[#This Row],[Sunday Transfers]],[1]!Table1[[#This Row],[Saturday Transfers]],[1]!Table1[[#This Row],[Weekday Transfers]])</f>
        <v>2554</v>
      </c>
      <c r="AN18" s="7">
        <v>9788</v>
      </c>
      <c r="AO18" s="11">
        <v>0.27012668573763793</v>
      </c>
      <c r="AP18" s="12">
        <v>14.23088107007851</v>
      </c>
    </row>
    <row r="19" spans="1:42" x14ac:dyDescent="0.25">
      <c r="A19" s="4">
        <v>2018</v>
      </c>
      <c r="B19" s="5" t="s">
        <v>0</v>
      </c>
      <c r="C19" s="6">
        <v>22</v>
      </c>
      <c r="D19" s="7">
        <v>7616</v>
      </c>
      <c r="E19" s="8">
        <v>4056.17</v>
      </c>
      <c r="F19" s="6">
        <v>23</v>
      </c>
      <c r="G19" s="9">
        <v>361.56</v>
      </c>
      <c r="H19" s="9">
        <v>21.064277021794446</v>
      </c>
      <c r="I19" s="7">
        <v>2565</v>
      </c>
      <c r="J19" s="8">
        <v>1.5813528265107213</v>
      </c>
      <c r="K19" s="7">
        <v>205</v>
      </c>
      <c r="L19" s="7">
        <v>2765</v>
      </c>
      <c r="M19" s="7">
        <v>1783</v>
      </c>
      <c r="N19" s="7">
        <v>738</v>
      </c>
      <c r="O19" s="6">
        <v>4</v>
      </c>
      <c r="P19" s="9">
        <v>47.32</v>
      </c>
      <c r="Q19" s="9">
        <v>15.595942519019442</v>
      </c>
      <c r="R19" s="8">
        <v>457.75</v>
      </c>
      <c r="S19" s="7">
        <v>306</v>
      </c>
      <c r="T19" s="8">
        <v>1.4959150326797386</v>
      </c>
      <c r="U19" s="7">
        <v>37</v>
      </c>
      <c r="V19" s="7">
        <v>240</v>
      </c>
      <c r="W19" s="7">
        <v>112</v>
      </c>
      <c r="X19" s="7"/>
      <c r="Y19" s="6"/>
      <c r="Z19" s="10"/>
      <c r="AA19" s="10"/>
      <c r="AB19" s="8"/>
      <c r="AC19" s="7"/>
      <c r="AD19" s="8"/>
      <c r="AE19" s="7"/>
      <c r="AF19" s="7"/>
      <c r="AG19" s="7"/>
      <c r="AH19" s="8">
        <f>SUM([1]!Table1[[#This Row],[Sunday Farebox]],[1]!Table1[[#This Row],[Saturday Farebox]],[1]!Table1[[#This Row],[Weekday Farebox]])</f>
        <v>4106.79</v>
      </c>
      <c r="AI19" s="10">
        <v>408.88</v>
      </c>
      <c r="AJ19" s="7">
        <v>2871</v>
      </c>
      <c r="AK19" s="7">
        <f>SUM([1]!Table1[[#This Row],[Sunday No Charge Fare]],[1]!Table1[[#This Row],[Saturday No Charge Fare]],[1]!Table1[[#This Row],[Weekday No Charge Fare]])</f>
        <v>378</v>
      </c>
      <c r="AL19" s="7">
        <f>SUM([1]!Table1[[#This Row],[Sunday Passes]],[1]!Table1[[#This Row],[Saturday Passes]],[1]!Table1[[#This Row],[Weekday Passes]])</f>
        <v>2791</v>
      </c>
      <c r="AM19" s="7">
        <f>SUM([1]!Table1[[#This Row],[Sunday Transfers]],[1]!Table1[[#This Row],[Saturday Transfers]],[1]!Table1[[#This Row],[Weekday Transfers]])</f>
        <v>1821</v>
      </c>
      <c r="AN19" s="7">
        <v>8354</v>
      </c>
      <c r="AO19" s="11">
        <v>0.34366770409384728</v>
      </c>
      <c r="AP19" s="12">
        <v>20.431422422226571</v>
      </c>
    </row>
    <row r="20" spans="1:42" x14ac:dyDescent="0.25">
      <c r="A20" s="4">
        <v>2018</v>
      </c>
      <c r="B20" s="5" t="s">
        <v>0</v>
      </c>
      <c r="C20" s="6">
        <v>23</v>
      </c>
      <c r="D20" s="7">
        <v>8739</v>
      </c>
      <c r="E20" s="8">
        <v>4909.04</v>
      </c>
      <c r="F20" s="6">
        <v>23</v>
      </c>
      <c r="G20" s="9">
        <v>732.09000000000015</v>
      </c>
      <c r="H20" s="9">
        <v>11.937056919231241</v>
      </c>
      <c r="I20" s="7">
        <v>3097</v>
      </c>
      <c r="J20" s="8">
        <v>1.5850952534711011</v>
      </c>
      <c r="K20" s="7">
        <v>223</v>
      </c>
      <c r="L20" s="7">
        <v>2996</v>
      </c>
      <c r="M20" s="7">
        <v>2283</v>
      </c>
      <c r="N20" s="7">
        <v>827</v>
      </c>
      <c r="O20" s="6">
        <v>4</v>
      </c>
      <c r="P20" s="9">
        <v>89.64</v>
      </c>
      <c r="Q20" s="9">
        <v>9.2257920571173582</v>
      </c>
      <c r="R20" s="8">
        <v>465.45</v>
      </c>
      <c r="S20" s="7">
        <v>305</v>
      </c>
      <c r="T20" s="8">
        <v>1.5260655737704918</v>
      </c>
      <c r="U20" s="7">
        <v>22</v>
      </c>
      <c r="V20" s="7">
        <v>266</v>
      </c>
      <c r="W20" s="7">
        <v>208</v>
      </c>
      <c r="X20" s="7"/>
      <c r="Y20" s="6"/>
      <c r="Z20" s="10"/>
      <c r="AA20" s="10"/>
      <c r="AB20" s="8"/>
      <c r="AC20" s="7"/>
      <c r="AD20" s="8"/>
      <c r="AE20" s="7"/>
      <c r="AF20" s="7"/>
      <c r="AG20" s="7"/>
      <c r="AH20" s="8">
        <f>SUM([1]!Table1[[#This Row],[Sunday Farebox]],[1]!Table1[[#This Row],[Saturday Farebox]],[1]!Table1[[#This Row],[Weekday Farebox]])</f>
        <v>4831.4299999999994</v>
      </c>
      <c r="AI20" s="10">
        <v>821.73000000000013</v>
      </c>
      <c r="AJ20" s="7">
        <v>3402</v>
      </c>
      <c r="AK20" s="7">
        <f>SUM([1]!Table1[[#This Row],[Sunday No Charge Fare]],[1]!Table1[[#This Row],[Saturday No Charge Fare]],[1]!Table1[[#This Row],[Weekday No Charge Fare]])</f>
        <v>154</v>
      </c>
      <c r="AL20" s="7">
        <f>SUM([1]!Table1[[#This Row],[Sunday Passes]],[1]!Table1[[#This Row],[Saturday Passes]],[1]!Table1[[#This Row],[Weekday Passes]])</f>
        <v>3049</v>
      </c>
      <c r="AM20" s="7">
        <f>SUM([1]!Table1[[#This Row],[Sunday Transfers]],[1]!Table1[[#This Row],[Saturday Transfers]],[1]!Table1[[#This Row],[Weekday Transfers]])</f>
        <v>2342</v>
      </c>
      <c r="AN20" s="7">
        <v>9566</v>
      </c>
      <c r="AO20" s="11">
        <v>0.35563453899226427</v>
      </c>
      <c r="AP20" s="12">
        <v>11.641293368868117</v>
      </c>
    </row>
    <row r="21" spans="1:42" x14ac:dyDescent="0.25">
      <c r="A21" s="4">
        <v>2018</v>
      </c>
      <c r="B21" s="5" t="s">
        <v>0</v>
      </c>
      <c r="C21" s="6">
        <v>25</v>
      </c>
      <c r="D21" s="7">
        <v>24800</v>
      </c>
      <c r="E21" s="8">
        <v>16232.26</v>
      </c>
      <c r="F21" s="6">
        <v>23</v>
      </c>
      <c r="G21" s="9">
        <v>1722.0100000000002</v>
      </c>
      <c r="H21" s="9">
        <v>14.40177467029808</v>
      </c>
      <c r="I21" s="7">
        <v>10017</v>
      </c>
      <c r="J21" s="8">
        <v>1.6204711989617651</v>
      </c>
      <c r="K21" s="7">
        <v>592</v>
      </c>
      <c r="L21" s="7">
        <v>9260</v>
      </c>
      <c r="M21" s="7">
        <v>4250</v>
      </c>
      <c r="N21" s="7">
        <v>2559</v>
      </c>
      <c r="O21" s="6">
        <v>4</v>
      </c>
      <c r="P21" s="9">
        <v>120.08</v>
      </c>
      <c r="Q21" s="9">
        <v>21.310792804796801</v>
      </c>
      <c r="R21" s="8">
        <v>1730.31</v>
      </c>
      <c r="S21" s="7">
        <v>1069</v>
      </c>
      <c r="T21" s="8">
        <v>1.6186248830682881</v>
      </c>
      <c r="U21" s="7">
        <v>75</v>
      </c>
      <c r="V21" s="7">
        <v>868</v>
      </c>
      <c r="W21" s="7">
        <v>450</v>
      </c>
      <c r="X21" s="7">
        <v>1326</v>
      </c>
      <c r="Y21" s="6">
        <v>4</v>
      </c>
      <c r="Z21" s="10">
        <v>52.44</v>
      </c>
      <c r="AA21" s="10">
        <v>25.28604118993135</v>
      </c>
      <c r="AB21" s="8">
        <v>1173.07</v>
      </c>
      <c r="AC21" s="7">
        <v>729</v>
      </c>
      <c r="AD21" s="8">
        <v>1.6091495198902606</v>
      </c>
      <c r="AE21" s="7">
        <v>25</v>
      </c>
      <c r="AF21" s="7">
        <v>439</v>
      </c>
      <c r="AG21" s="7">
        <v>112</v>
      </c>
      <c r="AH21" s="8">
        <f>SUM([1]!Table1[[#This Row],[Sunday Farebox]],[1]!Table1[[#This Row],[Saturday Farebox]],[1]!Table1[[#This Row],[Weekday Farebox]])</f>
        <v>15261.2</v>
      </c>
      <c r="AI21" s="10">
        <v>1894.5300000000002</v>
      </c>
      <c r="AJ21" s="7">
        <v>11815</v>
      </c>
      <c r="AK21" s="7">
        <f>SUM([1]!Table1[[#This Row],[Sunday No Charge Fare]],[1]!Table1[[#This Row],[Saturday No Charge Fare]],[1]!Table1[[#This Row],[Weekday No Charge Fare]])</f>
        <v>484</v>
      </c>
      <c r="AL21" s="7">
        <f>SUM([1]!Table1[[#This Row],[Sunday Passes]],[1]!Table1[[#This Row],[Saturday Passes]],[1]!Table1[[#This Row],[Weekday Passes]])</f>
        <v>8989</v>
      </c>
      <c r="AM21" s="7">
        <f>SUM([1]!Table1[[#This Row],[Sunday Transfers]],[1]!Table1[[#This Row],[Saturday Transfers]],[1]!Table1[[#This Row],[Weekday Transfers]])</f>
        <v>3975</v>
      </c>
      <c r="AN21" s="7">
        <v>28685</v>
      </c>
      <c r="AO21" s="11">
        <v>0.41188774620881996</v>
      </c>
      <c r="AP21" s="12">
        <v>15.140958443518972</v>
      </c>
    </row>
    <row r="22" spans="1:42" x14ac:dyDescent="0.25">
      <c r="A22" s="4">
        <v>2018</v>
      </c>
      <c r="B22" s="5" t="s">
        <v>0</v>
      </c>
      <c r="C22" s="6">
        <v>27</v>
      </c>
      <c r="D22" s="7">
        <v>13841</v>
      </c>
      <c r="E22" s="8">
        <v>6843.09</v>
      </c>
      <c r="F22" s="6">
        <v>23</v>
      </c>
      <c r="G22" s="9">
        <v>682.41</v>
      </c>
      <c r="H22" s="9">
        <v>20.282528098943452</v>
      </c>
      <c r="I22" s="7">
        <v>4358</v>
      </c>
      <c r="J22" s="8">
        <v>1.5702363469481413</v>
      </c>
      <c r="K22" s="7">
        <v>409</v>
      </c>
      <c r="L22" s="7">
        <v>5100</v>
      </c>
      <c r="M22" s="7">
        <v>3710</v>
      </c>
      <c r="N22" s="7">
        <v>1489</v>
      </c>
      <c r="O22" s="6">
        <v>4</v>
      </c>
      <c r="P22" s="9">
        <v>95.04</v>
      </c>
      <c r="Q22" s="9">
        <v>15.667087542087542</v>
      </c>
      <c r="R22" s="8">
        <v>857.56</v>
      </c>
      <c r="S22" s="7">
        <v>538</v>
      </c>
      <c r="T22" s="8">
        <v>1.5939776951672862</v>
      </c>
      <c r="U22" s="7">
        <v>57</v>
      </c>
      <c r="V22" s="7">
        <v>510</v>
      </c>
      <c r="W22" s="7">
        <v>351</v>
      </c>
      <c r="X22" s="7">
        <v>673</v>
      </c>
      <c r="Y22" s="6">
        <v>4</v>
      </c>
      <c r="Z22" s="10">
        <v>40.6</v>
      </c>
      <c r="AA22" s="10">
        <v>16.576354679802954</v>
      </c>
      <c r="AB22" s="8">
        <v>507.14</v>
      </c>
      <c r="AC22" s="7">
        <v>323</v>
      </c>
      <c r="AD22" s="8">
        <v>1.5700928792569659</v>
      </c>
      <c r="AE22" s="7">
        <v>27</v>
      </c>
      <c r="AF22" s="7">
        <v>193</v>
      </c>
      <c r="AG22" s="7">
        <v>122</v>
      </c>
      <c r="AH22" s="8">
        <f>SUM([1]!Table1[[#This Row],[Sunday Farebox]],[1]!Table1[[#This Row],[Saturday Farebox]],[1]!Table1[[#This Row],[Weekday Farebox]])</f>
        <v>6893.23</v>
      </c>
      <c r="AI22" s="10">
        <v>818.05</v>
      </c>
      <c r="AJ22" s="7">
        <v>5219</v>
      </c>
      <c r="AK22" s="7">
        <f>SUM([1]!Table1[[#This Row],[Sunday No Charge Fare]],[1]!Table1[[#This Row],[Saturday No Charge Fare]],[1]!Table1[[#This Row],[Weekday No Charge Fare]])</f>
        <v>264</v>
      </c>
      <c r="AL22" s="7">
        <f>SUM([1]!Table1[[#This Row],[Sunday Passes]],[1]!Table1[[#This Row],[Saturday Passes]],[1]!Table1[[#This Row],[Weekday Passes]])</f>
        <v>5010</v>
      </c>
      <c r="AM22" s="7">
        <f>SUM([1]!Table1[[#This Row],[Sunday Transfers]],[1]!Table1[[#This Row],[Saturday Transfers]],[1]!Table1[[#This Row],[Weekday Transfers]])</f>
        <v>3835</v>
      </c>
      <c r="AN22" s="7">
        <v>16003</v>
      </c>
      <c r="AO22" s="11">
        <v>0.32612635130912954</v>
      </c>
      <c r="AP22" s="12">
        <v>19.562373938023349</v>
      </c>
    </row>
    <row r="23" spans="1:42" x14ac:dyDescent="0.25">
      <c r="A23" s="4">
        <v>2018</v>
      </c>
      <c r="B23" s="5" t="s">
        <v>0</v>
      </c>
      <c r="C23" s="6">
        <v>32</v>
      </c>
      <c r="D23" s="7">
        <v>2991</v>
      </c>
      <c r="E23" s="8">
        <v>2302.0500000000002</v>
      </c>
      <c r="F23" s="6">
        <v>23</v>
      </c>
      <c r="G23" s="9">
        <v>284.05</v>
      </c>
      <c r="H23" s="9">
        <v>10.529836296426685</v>
      </c>
      <c r="I23" s="7">
        <v>1456</v>
      </c>
      <c r="J23" s="8">
        <v>1.5810782967032968</v>
      </c>
      <c r="K23" s="7">
        <v>122</v>
      </c>
      <c r="L23" s="7">
        <v>1009</v>
      </c>
      <c r="M23" s="7">
        <v>323</v>
      </c>
      <c r="N23" s="7">
        <v>229</v>
      </c>
      <c r="O23" s="6">
        <v>4</v>
      </c>
      <c r="P23" s="9">
        <v>47.28</v>
      </c>
      <c r="Q23" s="9">
        <v>4.8434856175972927</v>
      </c>
      <c r="R23" s="8">
        <v>202.44</v>
      </c>
      <c r="S23" s="7">
        <v>124</v>
      </c>
      <c r="T23" s="8">
        <v>1.6325806451612903</v>
      </c>
      <c r="U23" s="7">
        <v>1</v>
      </c>
      <c r="V23" s="7">
        <v>67</v>
      </c>
      <c r="W23" s="7">
        <v>35</v>
      </c>
      <c r="X23" s="7"/>
      <c r="Y23" s="6"/>
      <c r="Z23" s="10"/>
      <c r="AA23" s="10"/>
      <c r="AB23" s="8"/>
      <c r="AC23" s="7"/>
      <c r="AD23" s="8"/>
      <c r="AE23" s="7"/>
      <c r="AF23" s="7"/>
      <c r="AG23" s="7"/>
      <c r="AH23" s="8">
        <f>SUM([1]!Table1[[#This Row],[Sunday Farebox]],[1]!Table1[[#This Row],[Saturday Farebox]],[1]!Table1[[#This Row],[Weekday Farebox]])</f>
        <v>1809.48</v>
      </c>
      <c r="AI23" s="10">
        <v>331.33000000000004</v>
      </c>
      <c r="AJ23" s="7">
        <v>1580</v>
      </c>
      <c r="AK23" s="7">
        <f>SUM([1]!Table1[[#This Row],[Sunday No Charge Fare]],[1]!Table1[[#This Row],[Saturday No Charge Fare]],[1]!Table1[[#This Row],[Weekday No Charge Fare]])</f>
        <v>94</v>
      </c>
      <c r="AL23" s="7">
        <f>SUM([1]!Table1[[#This Row],[Sunday Passes]],[1]!Table1[[#This Row],[Saturday Passes]],[1]!Table1[[#This Row],[Weekday Passes]])</f>
        <v>908</v>
      </c>
      <c r="AM23" s="7">
        <f>SUM([1]!Table1[[#This Row],[Sunday Transfers]],[1]!Table1[[#This Row],[Saturday Transfers]],[1]!Table1[[#This Row],[Weekday Transfers]])</f>
        <v>384</v>
      </c>
      <c r="AN23" s="7">
        <v>3220</v>
      </c>
      <c r="AO23" s="11">
        <v>0.49068322981366458</v>
      </c>
      <c r="AP23" s="12">
        <v>9.7184076298554292</v>
      </c>
    </row>
    <row r="24" spans="1:42" x14ac:dyDescent="0.25">
      <c r="A24" s="4">
        <v>2018</v>
      </c>
      <c r="B24" s="5" t="s">
        <v>0</v>
      </c>
      <c r="C24" s="6">
        <v>33</v>
      </c>
      <c r="D24" s="7">
        <v>14326</v>
      </c>
      <c r="E24" s="8">
        <v>0</v>
      </c>
      <c r="F24" s="6">
        <v>23</v>
      </c>
      <c r="G24" s="9">
        <v>327.29000000000002</v>
      </c>
      <c r="H24" s="9">
        <v>43.771578722234104</v>
      </c>
      <c r="I24" s="7">
        <v>173</v>
      </c>
      <c r="J24" s="8">
        <v>0</v>
      </c>
      <c r="K24" s="7">
        <v>14153</v>
      </c>
      <c r="L24" s="7">
        <v>0</v>
      </c>
      <c r="M24" s="7">
        <v>0</v>
      </c>
      <c r="N24" s="7">
        <v>6048</v>
      </c>
      <c r="O24" s="6">
        <v>4</v>
      </c>
      <c r="P24" s="9">
        <v>93.88</v>
      </c>
      <c r="Q24" s="9">
        <v>64.422667234767786</v>
      </c>
      <c r="R24" s="8">
        <v>0</v>
      </c>
      <c r="S24" s="7">
        <v>0</v>
      </c>
      <c r="T24" s="8"/>
      <c r="U24" s="7">
        <v>6048</v>
      </c>
      <c r="V24" s="7">
        <v>0</v>
      </c>
      <c r="W24" s="7">
        <v>0</v>
      </c>
      <c r="X24" s="7">
        <v>4974</v>
      </c>
      <c r="Y24" s="6">
        <v>4</v>
      </c>
      <c r="Z24" s="10">
        <v>93.88</v>
      </c>
      <c r="AA24" s="10">
        <v>52.982530890498509</v>
      </c>
      <c r="AB24" s="8">
        <v>0</v>
      </c>
      <c r="AC24" s="7">
        <v>1</v>
      </c>
      <c r="AD24" s="8">
        <v>0</v>
      </c>
      <c r="AE24" s="7">
        <v>4973</v>
      </c>
      <c r="AF24" s="7">
        <v>0</v>
      </c>
      <c r="AG24" s="7">
        <v>0</v>
      </c>
      <c r="AH24" s="8">
        <f>SUM([1]!Table1[[#This Row],[Sunday Farebox]],[1]!Table1[[#This Row],[Saturday Farebox]],[1]!Table1[[#This Row],[Weekday Farebox]])</f>
        <v>1.01</v>
      </c>
      <c r="AI24" s="10">
        <v>515.04999999999995</v>
      </c>
      <c r="AJ24" s="7">
        <v>174</v>
      </c>
      <c r="AK24" s="7">
        <f>SUM([1]!Table1[[#This Row],[Sunday No Charge Fare]],[1]!Table1[[#This Row],[Saturday No Charge Fare]],[1]!Table1[[#This Row],[Weekday No Charge Fare]])</f>
        <v>10141</v>
      </c>
      <c r="AL24" s="7">
        <f>SUM([1]!Table1[[#This Row],[Sunday Passes]],[1]!Table1[[#This Row],[Saturday Passes]],[1]!Table1[[#This Row],[Weekday Passes]])</f>
        <v>2</v>
      </c>
      <c r="AM24" s="7">
        <f>SUM([1]!Table1[[#This Row],[Sunday Transfers]],[1]!Table1[[#This Row],[Saturday Transfers]],[1]!Table1[[#This Row],[Weekday Transfers]])</f>
        <v>0</v>
      </c>
      <c r="AN24" s="7">
        <v>25348</v>
      </c>
      <c r="AO24" s="11">
        <v>6.8644468991636417E-3</v>
      </c>
      <c r="AP24" s="12">
        <v>49.21463935540239</v>
      </c>
    </row>
    <row r="25" spans="1:42" x14ac:dyDescent="0.25">
      <c r="A25" s="4">
        <v>2018</v>
      </c>
      <c r="B25" s="5" t="s">
        <v>0</v>
      </c>
      <c r="C25" s="6">
        <v>34</v>
      </c>
      <c r="D25" s="7">
        <v>4249</v>
      </c>
      <c r="E25" s="8">
        <v>2402.1</v>
      </c>
      <c r="F25" s="6">
        <v>23</v>
      </c>
      <c r="G25" s="9">
        <v>300.61</v>
      </c>
      <c r="H25" s="9">
        <v>14.134592994245034</v>
      </c>
      <c r="I25" s="7">
        <v>1370</v>
      </c>
      <c r="J25" s="8">
        <v>1.7533576642335766</v>
      </c>
      <c r="K25" s="7">
        <v>49</v>
      </c>
      <c r="L25" s="7">
        <v>1986</v>
      </c>
      <c r="M25" s="7">
        <v>758</v>
      </c>
      <c r="N25" s="7">
        <v>396</v>
      </c>
      <c r="O25" s="6">
        <v>4</v>
      </c>
      <c r="P25" s="9">
        <v>47.48</v>
      </c>
      <c r="Q25" s="9">
        <v>8.340353833192923</v>
      </c>
      <c r="R25" s="8">
        <v>260.39</v>
      </c>
      <c r="S25" s="7">
        <v>132</v>
      </c>
      <c r="T25" s="8">
        <v>1.9726515151515152</v>
      </c>
      <c r="U25" s="7">
        <v>18</v>
      </c>
      <c r="V25" s="7">
        <v>140</v>
      </c>
      <c r="W25" s="7">
        <v>92</v>
      </c>
      <c r="X25" s="7"/>
      <c r="Y25" s="6"/>
      <c r="Z25" s="10"/>
      <c r="AA25" s="10"/>
      <c r="AB25" s="8"/>
      <c r="AC25" s="7"/>
      <c r="AD25" s="8"/>
      <c r="AE25" s="7"/>
      <c r="AF25" s="7"/>
      <c r="AG25" s="7"/>
      <c r="AH25" s="8">
        <f>SUM([1]!Table1[[#This Row],[Sunday Farebox]],[1]!Table1[[#This Row],[Saturday Farebox]],[1]!Table1[[#This Row],[Weekday Farebox]])</f>
        <v>1751.88</v>
      </c>
      <c r="AI25" s="10">
        <v>348.09000000000003</v>
      </c>
      <c r="AJ25" s="7">
        <v>1502</v>
      </c>
      <c r="AK25" s="7">
        <f>SUM([1]!Table1[[#This Row],[Sunday No Charge Fare]],[1]!Table1[[#This Row],[Saturday No Charge Fare]],[1]!Table1[[#This Row],[Weekday No Charge Fare]])</f>
        <v>68</v>
      </c>
      <c r="AL25" s="7">
        <f>SUM([1]!Table1[[#This Row],[Sunday Passes]],[1]!Table1[[#This Row],[Saturday Passes]],[1]!Table1[[#This Row],[Weekday Passes]])</f>
        <v>2009</v>
      </c>
      <c r="AM25" s="7">
        <f>SUM([1]!Table1[[#This Row],[Sunday Transfers]],[1]!Table1[[#This Row],[Saturday Transfers]],[1]!Table1[[#This Row],[Weekday Transfers]])</f>
        <v>798</v>
      </c>
      <c r="AN25" s="7">
        <v>4645</v>
      </c>
      <c r="AO25" s="11">
        <v>0.32335844994617868</v>
      </c>
      <c r="AP25" s="12">
        <v>13.344250050274352</v>
      </c>
    </row>
    <row r="26" spans="1:42" x14ac:dyDescent="0.25">
      <c r="A26" s="4">
        <v>2018</v>
      </c>
      <c r="B26" s="5" t="s">
        <v>0</v>
      </c>
      <c r="C26" s="6">
        <v>35</v>
      </c>
      <c r="D26" s="7">
        <v>1587</v>
      </c>
      <c r="E26" s="8">
        <v>690.02</v>
      </c>
      <c r="F26" s="6">
        <v>23</v>
      </c>
      <c r="G26" s="9">
        <v>234.6</v>
      </c>
      <c r="H26" s="9">
        <v>6.7647058823529411</v>
      </c>
      <c r="I26" s="7">
        <v>458</v>
      </c>
      <c r="J26" s="8">
        <v>1.5065938864628821</v>
      </c>
      <c r="K26" s="7">
        <v>35</v>
      </c>
      <c r="L26" s="7">
        <v>691</v>
      </c>
      <c r="M26" s="7">
        <v>393</v>
      </c>
      <c r="N26" s="7"/>
      <c r="O26" s="6"/>
      <c r="P26" s="9"/>
      <c r="Q26" s="9"/>
      <c r="R26" s="8"/>
      <c r="S26" s="7"/>
      <c r="T26" s="8"/>
      <c r="U26" s="7"/>
      <c r="V26" s="7"/>
      <c r="W26" s="7"/>
      <c r="X26" s="7"/>
      <c r="Y26" s="6"/>
      <c r="Z26" s="10"/>
      <c r="AA26" s="10"/>
      <c r="AB26" s="8"/>
      <c r="AC26" s="7"/>
      <c r="AD26" s="8"/>
      <c r="AE26" s="7"/>
      <c r="AF26" s="7"/>
      <c r="AG26" s="7"/>
      <c r="AH26" s="8">
        <f>SUM([1]!Table1[[#This Row],[Sunday Farebox]],[1]!Table1[[#This Row],[Saturday Farebox]],[1]!Table1[[#This Row],[Weekday Farebox]])</f>
        <v>495.69</v>
      </c>
      <c r="AI26" s="10">
        <v>234.6</v>
      </c>
      <c r="AJ26" s="7">
        <v>458</v>
      </c>
      <c r="AK26" s="7">
        <f>SUM([1]!Table1[[#This Row],[Sunday No Charge Fare]],[1]!Table1[[#This Row],[Saturday No Charge Fare]],[1]!Table1[[#This Row],[Weekday No Charge Fare]])</f>
        <v>15</v>
      </c>
      <c r="AL26" s="7">
        <f>SUM([1]!Table1[[#This Row],[Sunday Passes]],[1]!Table1[[#This Row],[Saturday Passes]],[1]!Table1[[#This Row],[Weekday Passes]])</f>
        <v>464</v>
      </c>
      <c r="AM26" s="7">
        <f>SUM([1]!Table1[[#This Row],[Sunday Transfers]],[1]!Table1[[#This Row],[Saturday Transfers]],[1]!Table1[[#This Row],[Weekday Transfers]])</f>
        <v>257</v>
      </c>
      <c r="AN26" s="7">
        <v>1587</v>
      </c>
      <c r="AO26" s="11">
        <v>0.28859483301827349</v>
      </c>
      <c r="AP26" s="12">
        <v>6.7647058823529411</v>
      </c>
    </row>
    <row r="27" spans="1:42" x14ac:dyDescent="0.25">
      <c r="A27" s="4">
        <v>2018</v>
      </c>
      <c r="B27" s="5" t="s">
        <v>0</v>
      </c>
      <c r="C27" s="6">
        <v>36</v>
      </c>
      <c r="D27" s="7">
        <v>3987</v>
      </c>
      <c r="E27" s="8">
        <v>0</v>
      </c>
      <c r="F27" s="6">
        <v>23</v>
      </c>
      <c r="G27" s="9">
        <v>337.6</v>
      </c>
      <c r="H27" s="9">
        <v>11.809834123222748</v>
      </c>
      <c r="I27" s="7">
        <v>124</v>
      </c>
      <c r="J27" s="8">
        <v>0</v>
      </c>
      <c r="K27" s="7">
        <v>3863</v>
      </c>
      <c r="L27" s="7">
        <v>0</v>
      </c>
      <c r="M27" s="7">
        <v>0</v>
      </c>
      <c r="N27" s="7">
        <v>1104</v>
      </c>
      <c r="O27" s="6">
        <v>4</v>
      </c>
      <c r="P27" s="9">
        <v>64.88</v>
      </c>
      <c r="Q27" s="9">
        <v>17.016029593094945</v>
      </c>
      <c r="R27" s="8">
        <v>0.1</v>
      </c>
      <c r="S27" s="7">
        <v>0</v>
      </c>
      <c r="T27" s="8"/>
      <c r="U27" s="7">
        <v>1103</v>
      </c>
      <c r="V27" s="7">
        <v>1</v>
      </c>
      <c r="W27" s="7">
        <v>0</v>
      </c>
      <c r="X27" s="7">
        <v>649</v>
      </c>
      <c r="Y27" s="6">
        <v>4</v>
      </c>
      <c r="Z27" s="10">
        <v>57</v>
      </c>
      <c r="AA27" s="10">
        <v>11.385964912280702</v>
      </c>
      <c r="AB27" s="8">
        <v>1</v>
      </c>
      <c r="AC27" s="7">
        <v>2</v>
      </c>
      <c r="AD27" s="8">
        <v>0.5</v>
      </c>
      <c r="AE27" s="7">
        <v>647</v>
      </c>
      <c r="AF27" s="7">
        <v>0</v>
      </c>
      <c r="AG27" s="7">
        <v>0</v>
      </c>
      <c r="AH27" s="8">
        <f>SUM([1]!Table1[[#This Row],[Sunday Farebox]],[1]!Table1[[#This Row],[Saturday Farebox]],[1]!Table1[[#This Row],[Weekday Farebox]])</f>
        <v>1382.56</v>
      </c>
      <c r="AI27" s="10">
        <v>459.48</v>
      </c>
      <c r="AJ27" s="7">
        <v>126</v>
      </c>
      <c r="AK27" s="7">
        <f>SUM([1]!Table1[[#This Row],[Sunday No Charge Fare]],[1]!Table1[[#This Row],[Saturday No Charge Fare]],[1]!Table1[[#This Row],[Weekday No Charge Fare]])</f>
        <v>77</v>
      </c>
      <c r="AL27" s="7">
        <f>SUM([1]!Table1[[#This Row],[Sunday Passes]],[1]!Table1[[#This Row],[Saturday Passes]],[1]!Table1[[#This Row],[Weekday Passes]])</f>
        <v>1174</v>
      </c>
      <c r="AM27" s="7">
        <f>SUM([1]!Table1[[#This Row],[Sunday Transfers]],[1]!Table1[[#This Row],[Saturday Transfers]],[1]!Table1[[#This Row],[Weekday Transfers]])</f>
        <v>426</v>
      </c>
      <c r="AN27" s="7">
        <v>5740</v>
      </c>
      <c r="AO27" s="11">
        <v>2.1951219512195121E-2</v>
      </c>
      <c r="AP27" s="12">
        <v>12.492382693479586</v>
      </c>
    </row>
    <row r="28" spans="1:42" x14ac:dyDescent="0.25">
      <c r="A28" s="4">
        <v>2018</v>
      </c>
      <c r="B28" s="5" t="s">
        <v>0</v>
      </c>
      <c r="C28" s="6">
        <v>39</v>
      </c>
      <c r="D28" s="7">
        <v>2211</v>
      </c>
      <c r="E28" s="8">
        <v>1671.78</v>
      </c>
      <c r="F28" s="6">
        <v>23</v>
      </c>
      <c r="G28" s="9">
        <v>362.25</v>
      </c>
      <c r="H28" s="9">
        <v>6.1035196687370599</v>
      </c>
      <c r="I28" s="7">
        <v>975</v>
      </c>
      <c r="J28" s="8">
        <v>1.7146461538461537</v>
      </c>
      <c r="K28" s="7">
        <v>29</v>
      </c>
      <c r="L28" s="7">
        <v>948</v>
      </c>
      <c r="M28" s="7">
        <v>292</v>
      </c>
      <c r="N28" s="7">
        <v>280</v>
      </c>
      <c r="O28" s="6">
        <v>4</v>
      </c>
      <c r="P28" s="9">
        <v>47.88</v>
      </c>
      <c r="Q28" s="9">
        <v>5.8479532163742691</v>
      </c>
      <c r="R28" s="8">
        <v>180.86</v>
      </c>
      <c r="S28" s="7">
        <v>103</v>
      </c>
      <c r="T28" s="8">
        <v>1.7559223300970874</v>
      </c>
      <c r="U28" s="7">
        <v>20</v>
      </c>
      <c r="V28" s="7">
        <v>107</v>
      </c>
      <c r="W28" s="7">
        <v>43</v>
      </c>
      <c r="X28" s="7"/>
      <c r="Y28" s="6"/>
      <c r="Z28" s="10"/>
      <c r="AA28" s="10"/>
      <c r="AB28" s="8"/>
      <c r="AC28" s="7"/>
      <c r="AD28" s="8"/>
      <c r="AE28" s="7"/>
      <c r="AF28" s="7"/>
      <c r="AG28" s="7"/>
      <c r="AH28" s="8">
        <f>SUM([1]!Table1[[#This Row],[Sunday Farebox]],[1]!Table1[[#This Row],[Saturday Farebox]],[1]!Table1[[#This Row],[Weekday Farebox]])</f>
        <v>7205.1900000000005</v>
      </c>
      <c r="AI28" s="10">
        <v>410.13</v>
      </c>
      <c r="AJ28" s="7">
        <v>1078</v>
      </c>
      <c r="AK28" s="7">
        <f>SUM([1]!Table1[[#This Row],[Sunday No Charge Fare]],[1]!Table1[[#This Row],[Saturday No Charge Fare]],[1]!Table1[[#This Row],[Weekday No Charge Fare]])</f>
        <v>494</v>
      </c>
      <c r="AL28" s="7">
        <f>SUM([1]!Table1[[#This Row],[Sunday Passes]],[1]!Table1[[#This Row],[Saturday Passes]],[1]!Table1[[#This Row],[Weekday Passes]])</f>
        <v>6176</v>
      </c>
      <c r="AM28" s="7">
        <f>SUM([1]!Table1[[#This Row],[Sunday Transfers]],[1]!Table1[[#This Row],[Saturday Transfers]],[1]!Table1[[#This Row],[Weekday Transfers]])</f>
        <v>3516</v>
      </c>
      <c r="AN28" s="7">
        <v>2491</v>
      </c>
      <c r="AO28" s="11">
        <v>0.43275792854275391</v>
      </c>
      <c r="AP28" s="12">
        <v>6.0736839538682856</v>
      </c>
    </row>
    <row r="29" spans="1:42" x14ac:dyDescent="0.25">
      <c r="A29" s="4">
        <v>2018</v>
      </c>
      <c r="B29" s="5" t="s">
        <v>0</v>
      </c>
      <c r="C29" s="6">
        <v>40</v>
      </c>
      <c r="D29" s="7">
        <v>106</v>
      </c>
      <c r="E29" s="8">
        <v>8.6</v>
      </c>
      <c r="F29" s="6">
        <v>23</v>
      </c>
      <c r="G29" s="9">
        <v>59.85</v>
      </c>
      <c r="H29" s="9">
        <v>1.7710944026733499</v>
      </c>
      <c r="I29" s="7">
        <v>6</v>
      </c>
      <c r="J29" s="8">
        <v>1.4333333333333333</v>
      </c>
      <c r="K29" s="7">
        <v>2</v>
      </c>
      <c r="L29" s="7">
        <v>89</v>
      </c>
      <c r="M29" s="7">
        <v>9</v>
      </c>
      <c r="N29" s="7"/>
      <c r="O29" s="6"/>
      <c r="P29" s="9"/>
      <c r="Q29" s="9"/>
      <c r="R29" s="8"/>
      <c r="S29" s="7"/>
      <c r="T29" s="8"/>
      <c r="U29" s="7"/>
      <c r="V29" s="7"/>
      <c r="W29" s="7"/>
      <c r="X29" s="7"/>
      <c r="Y29" s="6"/>
      <c r="Z29" s="10"/>
      <c r="AA29" s="10"/>
      <c r="AB29" s="8"/>
      <c r="AC29" s="7"/>
      <c r="AD29" s="8"/>
      <c r="AE29" s="7"/>
      <c r="AF29" s="7"/>
      <c r="AG29" s="7"/>
      <c r="AH29" s="8">
        <f>SUM([1]!Table1[[#This Row],[Sunday Farebox]],[1]!Table1[[#This Row],[Saturday Farebox]],[1]!Table1[[#This Row],[Weekday Farebox]])</f>
        <v>1298.48</v>
      </c>
      <c r="AI29" s="10">
        <v>59.85</v>
      </c>
      <c r="AJ29" s="7">
        <v>6</v>
      </c>
      <c r="AK29" s="7">
        <f>SUM([1]!Table1[[#This Row],[Sunday No Charge Fare]],[1]!Table1[[#This Row],[Saturday No Charge Fare]],[1]!Table1[[#This Row],[Weekday No Charge Fare]])</f>
        <v>124</v>
      </c>
      <c r="AL29" s="7">
        <f>SUM([1]!Table1[[#This Row],[Sunday Passes]],[1]!Table1[[#This Row],[Saturday Passes]],[1]!Table1[[#This Row],[Weekday Passes]])</f>
        <v>1884</v>
      </c>
      <c r="AM29" s="7">
        <f>SUM([1]!Table1[[#This Row],[Sunday Transfers]],[1]!Table1[[#This Row],[Saturday Transfers]],[1]!Table1[[#This Row],[Weekday Transfers]])</f>
        <v>1051</v>
      </c>
      <c r="AN29" s="7">
        <v>106</v>
      </c>
      <c r="AO29" s="11">
        <v>5.6603773584905662E-2</v>
      </c>
      <c r="AP29" s="12">
        <v>1.7710944026733499</v>
      </c>
    </row>
    <row r="30" spans="1:42" x14ac:dyDescent="0.25">
      <c r="E30" s="3">
        <f>SUM(E2:E29)</f>
        <v>110761.06999999999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Weekdays</vt:lpstr>
      <vt:lpstr>Saturdays</vt:lpstr>
      <vt:lpstr>Sundays</vt:lpstr>
      <vt:lpstr>2018 August Fares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Tara</dc:creator>
  <cp:lastModifiedBy>Evans, Tara</cp:lastModifiedBy>
  <dcterms:created xsi:type="dcterms:W3CDTF">2022-07-08T17:44:27Z</dcterms:created>
  <dcterms:modified xsi:type="dcterms:W3CDTF">2022-07-11T19:30:41Z</dcterms:modified>
</cp:coreProperties>
</file>